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_rels/sheet4.xml.rels" ContentType="application/vnd.openxmlformats-package.relationships+xml"/>
  <Override PartName="/xl/worksheets/_rels/sheet10.xml.rels" ContentType="application/vnd.openxmlformats-package.relationships+xml"/>
  <Override PartName="/xl/worksheets/_rels/sheet12.xml.rels" ContentType="application/vnd.openxmlformats-package.relationship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4.xml" ContentType="application/vnd.openxmlformats-officedocument.spreadsheetml.comments+xml"/>
  <Override PartName="/xl/comments10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Riepilogo" sheetId="1" state="visible" r:id="rId2"/>
    <sheet name="IN.4k.1_02" sheetId="2" state="visible" r:id="rId3"/>
    <sheet name="Progetto 1" sheetId="3" state="visible" r:id="rId4"/>
    <sheet name="IN.4k.1_04" sheetId="4" state="visible" r:id="rId5"/>
    <sheet name="Progetto 2" sheetId="5" state="visible" r:id="rId6"/>
    <sheet name="IN.4k.2_02" sheetId="6" state="visible" r:id="rId7"/>
    <sheet name="Progetto 3" sheetId="7" state="visible" r:id="rId8"/>
    <sheet name="IN.4k.3_01" sheetId="8" state="visible" r:id="rId9"/>
    <sheet name="Progetto 4" sheetId="9" state="visible" r:id="rId10"/>
    <sheet name="IN.4.5.1_01" sheetId="10" state="visible" r:id="rId11"/>
    <sheet name="Progetto 5" sheetId="11" state="visible" r:id="rId12"/>
    <sheet name="IN.4.5.1_03" sheetId="12" state="visible" r:id="rId13"/>
    <sheet name="Progetto 6" sheetId="13" state="visible" r:id="rId14"/>
    <sheet name="IN.4.5.2_03" sheetId="14" state="visible" r:id="rId15"/>
    <sheet name="Progetto 7" sheetId="15" state="visible" r:id="rId16"/>
    <sheet name="Legenda" sheetId="16" state="visible" r:id="rId1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0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0" authorId="0">
      <text>
        <r>
          <rPr>
            <sz val="11"/>
            <color rgb="FF000000"/>
            <rFont val="Calibri"/>
            <family val="2"/>
            <charset val="1"/>
          </rPr>
          <t xml:space="preserve">Prosperini Paolo:
</t>
        </r>
        <r>
          <rPr>
            <sz val="9"/>
            <color rgb="FF000000"/>
            <rFont val="Tahoma"/>
            <family val="2"/>
            <charset val="1"/>
          </rPr>
          <t xml:space="preserve">mettere formula =</t>
        </r>
      </text>
    </comment>
  </commentList>
</comments>
</file>

<file path=xl/comments1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Prosperini Paolo:
</t>
        </r>
        <r>
          <rPr>
            <sz val="9"/>
            <color rgb="FF000000"/>
            <rFont val="Tahoma"/>
            <family val="2"/>
            <charset val="1"/>
          </rPr>
          <t xml:space="preserve">mettere formula =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9" authorId="0">
      <text>
        <r>
          <rPr>
            <sz val="11"/>
            <color rgb="FF000000"/>
            <rFont val="Calibri"/>
            <family val="2"/>
            <charset val="1"/>
          </rPr>
          <t xml:space="preserve">Prosperini Paolo:
</t>
        </r>
        <r>
          <rPr>
            <sz val="9"/>
            <color rgb="FF000000"/>
            <rFont val="Tahoma"/>
            <family val="2"/>
            <charset val="1"/>
          </rPr>
          <t xml:space="preserve">mettere formula =</t>
        </r>
      </text>
    </comment>
  </commentList>
</comments>
</file>

<file path=xl/sharedStrings.xml><?xml version="1.0" encoding="utf-8"?>
<sst xmlns="http://schemas.openxmlformats.org/spreadsheetml/2006/main" count="701" uniqueCount="188">
  <si>
    <t xml:space="preserve">Nome/Codice Progetto</t>
  </si>
  <si>
    <t xml:space="preserve">Anno 2024</t>
  </si>
  <si>
    <t xml:space="preserve">Anno 2025</t>
  </si>
  <si>
    <t xml:space="preserve">Anno 2026</t>
  </si>
  <si>
    <t xml:space="preserve">Anno 2027</t>
  </si>
  <si>
    <t xml:space="preserve">Anno 2028</t>
  </si>
  <si>
    <t xml:space="preserve">Anno 2029</t>
  </si>
  <si>
    <t xml:space="preserve">totale</t>
  </si>
  <si>
    <t xml:space="preserve">II semestre</t>
  </si>
  <si>
    <t xml:space="preserve">I semestre</t>
  </si>
  <si>
    <t xml:space="preserve">IN.4k.1_02</t>
  </si>
  <si>
    <t xml:space="preserve">IN.4k.1_04</t>
  </si>
  <si>
    <t xml:space="preserve">IN.4k.2_02</t>
  </si>
  <si>
    <t xml:space="preserve">IN.4k.3_01</t>
  </si>
  <si>
    <t xml:space="preserve">IN.4.5.1_01</t>
  </si>
  <si>
    <t xml:space="preserve">IN.4.5.1_03</t>
  </si>
  <si>
    <t xml:space="preserve">IN.4.5.2_03</t>
  </si>
  <si>
    <t xml:space="preserve">TOTALE</t>
  </si>
  <si>
    <t xml:space="preserve">Fondo</t>
  </si>
  <si>
    <t xml:space="preserve">FSE</t>
  </si>
  <si>
    <t xml:space="preserve">Titolo</t>
  </si>
  <si>
    <t xml:space="preserve">Costituzione delle equipe multidisciplinari per attività clinica </t>
  </si>
  <si>
    <t xml:space="preserve">Codice</t>
  </si>
  <si>
    <t xml:space="preserve">Costo totale del progetto </t>
  </si>
  <si>
    <t xml:space="preserve">Durata</t>
  </si>
  <si>
    <t xml:space="preserve">01 Maggio 2024 – 01 Dicembre 2029</t>
  </si>
  <si>
    <t xml:space="preserve">Piano finanziario</t>
  </si>
  <si>
    <t xml:space="preserve">Voci di spesa </t>
  </si>
  <si>
    <t xml:space="preserve">Importi previsti (euro)</t>
  </si>
  <si>
    <t xml:space="preserve">Costi diretti</t>
  </si>
  <si>
    <t xml:space="preserve">Spese personale Equipè Stabile</t>
  </si>
  <si>
    <t xml:space="preserve">Spese personale Equipè Variabile</t>
  </si>
  <si>
    <t xml:space="preserve">A)Totale Costi diretti</t>
  </si>
  <si>
    <r>
      <rPr>
        <b val="true"/>
        <i val="true"/>
        <sz val="10"/>
        <color rgb="FF000000"/>
        <rFont val="Times New Roman"/>
        <family val="1"/>
        <charset val="1"/>
      </rPr>
      <t xml:space="preserve">B) Costi indiretti</t>
    </r>
    <r>
      <rPr>
        <sz val="10"/>
        <color rgb="FF000000"/>
        <rFont val="Times New Roman"/>
        <family val="1"/>
        <charset val="1"/>
      </rPr>
      <t xml:space="preserve"> </t>
    </r>
  </si>
  <si>
    <t xml:space="preserve">Costo totale del progetto (A+B)</t>
  </si>
  <si>
    <t xml:space="preserve">Cronoprogramma - Attività</t>
  </si>
  <si>
    <t xml:space="preserve">Dettagliare per ogni progetto le attività previste</t>
  </si>
  <si>
    <t xml:space="preserve">1) Predisposizione e pubblicazione procedure di selezione per reclutamento personale (con priorità per la figura dell’assistente amministrativo)</t>
  </si>
  <si>
    <t xml:space="preserve">3) Presa in carico destinatari del progetto .</t>
  </si>
  <si>
    <t xml:space="preserve">7)Consolidamento progettazione e presa in carico dei destinatari del Progetto.</t>
  </si>
  <si>
    <t xml:space="preserve">Attività 1 - Nome</t>
  </si>
  <si>
    <t xml:space="preserve">2) Costituzione e avvio delle equipe stabile e variabile</t>
  </si>
  <si>
    <r>
      <rPr>
        <b val="true"/>
        <sz val="10"/>
        <color rgb="FF000000"/>
        <rFont val="Times New Roman"/>
        <family val="1"/>
        <charset val="1"/>
      </rPr>
      <t xml:space="preserve">4) </t>
    </r>
    <r>
      <rPr>
        <b val="true"/>
        <i val="true"/>
        <sz val="10"/>
        <color rgb="FF000000"/>
        <rFont val="Times New Roman"/>
        <family val="1"/>
        <charset val="1"/>
      </rPr>
      <t xml:space="preserve">Coordinamento della fase di co-progettazione (ASL,ETS,Comuni,ecc.) finalizzato alla identificazione e proposta dei modelli più efficaci per l'erogazione delle prestazioni in outreach e della presa in carico a bassa soglia</t>
    </r>
  </si>
  <si>
    <t xml:space="preserve">Attività 2 -Nome</t>
  </si>
  <si>
    <r>
      <rPr>
        <b val="true"/>
        <sz val="10"/>
        <color rgb="FF000000"/>
        <rFont val="Times New Roman"/>
        <family val="1"/>
        <charset val="1"/>
      </rPr>
      <t xml:space="preserve">5) </t>
    </r>
    <r>
      <rPr>
        <b val="true"/>
        <i val="true"/>
        <sz val="10"/>
        <color rgb="FF000000"/>
        <rFont val="Times New Roman"/>
        <family val="1"/>
        <charset val="1"/>
      </rPr>
      <t xml:space="preserve">Attività di co-progettazione:identificazioneETS,mappaturaquali-quantitativa dei bisogni, attuazione dei modelli di governance e delle procedure operative all’interno di percorsi clinico-assistenziali</t>
    </r>
  </si>
  <si>
    <t xml:space="preserve">Attività 3 -Nome</t>
  </si>
  <si>
    <t xml:space="preserve">6)Informazione mirata(disseminazione di materiali informativi</t>
  </si>
  <si>
    <t xml:space="preserve">Attività X -Nome</t>
  </si>
  <si>
    <t xml:space="preserve">III bimestre</t>
  </si>
  <si>
    <t xml:space="preserve">IV bimestre</t>
  </si>
  <si>
    <t xml:space="preserve">V bimestre</t>
  </si>
  <si>
    <t xml:space="preserve">VI bimestre</t>
  </si>
  <si>
    <t xml:space="preserve">I bimestre</t>
  </si>
  <si>
    <t xml:space="preserve">II bimestre</t>
  </si>
  <si>
    <t xml:space="preserve">Indicatori output e risultato previsti FSE+</t>
  </si>
  <si>
    <t xml:space="preserve">4.1-Numero totale dei partecipanti 
di specialistica ambulatoriale per
odontoiatri al Comitato Zonale</t>
  </si>
  <si>
    <t xml:space="preserve">4.1.1 di cui Cittadini Paesi Terzi </t>
  </si>
  <si>
    <t xml:space="preserve">4.2 Numero partecipanti che alla conclusione degli interventi si trovano in una situazione migliorativa</t>
  </si>
  <si>
    <t xml:space="preserve"> INDICATORI DI OUTPUT PREVISTI - FESR</t>
  </si>
  <si>
    <t xml:space="preserve">4.3 N° max di persone che possono essere servite dalla struttura sanitaria nuova o modernizzata</t>
  </si>
  <si>
    <t xml:space="preserve">4.4 Numero annuale di utenti delle strutture di assistenza sanitaria nuove o modernizzate</t>
  </si>
  <si>
    <t xml:space="preserve">Totale</t>
  </si>
  <si>
    <t xml:space="preserve">(Target Intermedio)</t>
  </si>
  <si>
    <t xml:space="preserve">Target Finale</t>
  </si>
  <si>
    <t xml:space="preserve">Delta</t>
  </si>
  <si>
    <t xml:space="preserve">4.1</t>
  </si>
  <si>
    <t xml:space="preserve">4.1.1</t>
  </si>
  <si>
    <t xml:space="preserve">4.2</t>
  </si>
  <si>
    <t xml:space="preserve">4.3</t>
  </si>
  <si>
    <t xml:space="preserve">4.4</t>
  </si>
  <si>
    <t xml:space="preserve">A</t>
  </si>
  <si>
    <t xml:space="preserve">Impegno in termini di h/settimana </t>
  </si>
  <si>
    <t xml:space="preserve">Tariffa applicata</t>
  </si>
  <si>
    <t xml:space="preserve">5 Medici (12h/settimana complessive)</t>
  </si>
  <si>
    <t xml:space="preserve">Infermiere (15 h /sett)</t>
  </si>
  <si>
    <t xml:space="preserve">TOTALE </t>
  </si>
  <si>
    <t xml:space="preserve">B</t>
  </si>
  <si>
    <t xml:space="preserve">Personale esterno</t>
  </si>
  <si>
    <t xml:space="preserve">Assistente amm.vo (30h/settimana)</t>
  </si>
  <si>
    <t xml:space="preserve">Ass..sociale (12h/settimana)</t>
  </si>
  <si>
    <t xml:space="preserve">Mediatore (14h/settimana)</t>
  </si>
  <si>
    <t xml:space="preserve">Autista (12h/settimana)</t>
  </si>
  <si>
    <t xml:space="preserve">Psicologo (12h/settimana)</t>
  </si>
  <si>
    <t xml:space="preserve">Terapista e/o educatore (14h/settimana)</t>
  </si>
  <si>
    <t xml:space="preserve">OSS (13h/settimana)</t>
  </si>
  <si>
    <t xml:space="preserve">tot A+B</t>
  </si>
  <si>
    <t xml:space="preserve">COSTI DIRETTI</t>
  </si>
  <si>
    <t xml:space="preserve">Equipe stabile</t>
  </si>
  <si>
    <t xml:space="preserve">Equipe Variabile Medici</t>
  </si>
  <si>
    <t xml:space="preserve">Equipe Variabile Infermieri</t>
  </si>
  <si>
    <t xml:space="preserve">Bandi reclutamento personale </t>
  </si>
  <si>
    <t xml:space="preserve">COSTI INDIRETTI</t>
  </si>
  <si>
    <t xml:space="preserve">Terapista e/o educatore (15h/settimana)</t>
  </si>
  <si>
    <t xml:space="preserve">Personale in prestazione aggiuntiva</t>
  </si>
  <si>
    <t xml:space="preserve">5 Medici (15h/settimana complessive)</t>
  </si>
  <si>
    <t xml:space="preserve">Costituzione delle equipe multidisciplinari per attività clinica</t>
  </si>
  <si>
    <t xml:space="preserve">823,063,36 €</t>
  </si>
  <si>
    <t xml:space="preserve">Titolo del progetto:</t>
  </si>
  <si>
    <t xml:space="preserve">Costituzione equipe multidisciplinare per attività clinica
</t>
  </si>
  <si>
    <t xml:space="preserve">Codice progetto</t>
  </si>
  <si>
    <t xml:space="preserve">Inizio progetto</t>
  </si>
  <si>
    <t xml:space="preserve">Fine progetto</t>
  </si>
  <si>
    <t xml:space="preserve">Priorità</t>
  </si>
  <si>
    <t xml:space="preserve">1 – Servizi sanitari più equi e inclusivi (FSE+)</t>
  </si>
  <si>
    <t xml:space="preserve">Costo totale del progetto</t>
  </si>
  <si>
    <t xml:space="preserve">Totale anno</t>
  </si>
  <si>
    <r>
      <rPr>
        <sz val="10"/>
        <color rgb="FF000000"/>
        <rFont val="Times New Roman"/>
        <family val="1"/>
        <charset val="1"/>
      </rPr>
      <t xml:space="preserve">                                                                                                                    </t>
    </r>
    <r>
      <rPr>
        <b val="true"/>
        <sz val="12"/>
        <color rgb="FF000000"/>
        <rFont val="Times New Roman"/>
        <family val="1"/>
        <charset val="1"/>
      </rPr>
      <t xml:space="preserve"> € 822.241,12</t>
    </r>
  </si>
  <si>
    <t xml:space="preserve">A) Costi Diretti</t>
  </si>
  <si>
    <r>
      <rPr>
        <u val="single"/>
        <sz val="10"/>
        <color rgb="FF000000"/>
        <rFont val="Times New Roman"/>
        <family val="1"/>
        <charset val="1"/>
      </rPr>
      <t xml:space="preserve">Spese personale Equipè Stabile</t>
    </r>
    <r>
      <rPr>
        <sz val="10"/>
        <color rgb="FF000000"/>
        <rFont val="Times New Roman"/>
        <family val="1"/>
        <charset val="1"/>
      </rPr>
      <t xml:space="preserve"> :
</t>
    </r>
    <r>
      <rPr>
        <b val="true"/>
        <sz val="10"/>
        <color rgb="FF000000"/>
        <rFont val="Times New Roman"/>
        <family val="1"/>
        <charset val="1"/>
      </rPr>
      <t xml:space="preserve">1 assistente amministrativo</t>
    </r>
    <r>
      <rPr>
        <sz val="10"/>
        <color rgb="FF000000"/>
        <rFont val="Times New Roman"/>
        <family val="1"/>
        <charset val="1"/>
      </rPr>
      <t xml:space="preserve"> (30h/settimana – 12 euro h)
</t>
    </r>
    <r>
      <rPr>
        <b val="true"/>
        <sz val="10"/>
        <color rgb="FF000000"/>
        <rFont val="Times New Roman"/>
        <family val="1"/>
        <charset val="1"/>
      </rPr>
      <t xml:space="preserve">1 assistente sociale </t>
    </r>
    <r>
      <rPr>
        <sz val="10"/>
        <color rgb="FF000000"/>
        <rFont val="Times New Roman"/>
        <family val="1"/>
        <charset val="1"/>
      </rPr>
      <t xml:space="preserve">(12h/settimana – 13 euro h)
</t>
    </r>
    <r>
      <rPr>
        <b val="true"/>
        <sz val="10"/>
        <color rgb="FF000000"/>
        <rFont val="Times New Roman"/>
        <family val="1"/>
        <charset val="1"/>
      </rPr>
      <t xml:space="preserve">1 mediatore transculturale o culturale</t>
    </r>
    <r>
      <rPr>
        <sz val="10"/>
        <color rgb="FF000000"/>
        <rFont val="Times New Roman"/>
        <family val="1"/>
        <charset val="1"/>
      </rPr>
      <t xml:space="preserve"> </t>
    </r>
    <r>
      <rPr>
        <sz val="10"/>
        <rFont val="Times New Roman"/>
        <family val="1"/>
        <charset val="1"/>
      </rPr>
      <t xml:space="preserve">(14h/settimana – 13 euro h)
</t>
    </r>
    <r>
      <rPr>
        <b val="true"/>
        <sz val="10"/>
        <rFont val="Times New Roman"/>
        <family val="1"/>
        <charset val="1"/>
      </rPr>
      <t xml:space="preserve">1 autista</t>
    </r>
    <r>
      <rPr>
        <sz val="10"/>
        <rFont val="Times New Roman"/>
        <family val="1"/>
        <charset val="1"/>
      </rPr>
      <t xml:space="preserve"> (12h/settimana – 11 euro h)
</t>
    </r>
    <r>
      <rPr>
        <b val="true"/>
        <sz val="10"/>
        <rFont val="Times New Roman"/>
        <family val="1"/>
        <charset val="1"/>
      </rPr>
      <t xml:space="preserve">1 psicologo</t>
    </r>
    <r>
      <rPr>
        <sz val="10"/>
        <rFont val="Times New Roman"/>
        <family val="1"/>
        <charset val="1"/>
      </rPr>
      <t xml:space="preserve"> (12h/settimana – 24 euro h)
</t>
    </r>
    <r>
      <rPr>
        <b val="true"/>
        <sz val="10"/>
        <rFont val="Times New Roman"/>
        <family val="1"/>
        <charset val="1"/>
      </rPr>
      <t xml:space="preserve">1 terapista della riabilitazione / educatore </t>
    </r>
    <r>
      <rPr>
        <sz val="10"/>
        <rFont val="Times New Roman"/>
        <family val="1"/>
        <charset val="1"/>
      </rPr>
      <t xml:space="preserve">(14h/settimana – 13 euro h)
</t>
    </r>
    <r>
      <rPr>
        <b val="true"/>
        <sz val="10"/>
        <rFont val="Times New Roman"/>
        <family val="1"/>
        <charset val="1"/>
      </rPr>
      <t xml:space="preserve">1 OSS</t>
    </r>
    <r>
      <rPr>
        <sz val="10"/>
        <rFont val="Times New Roman"/>
        <family val="1"/>
        <charset val="1"/>
      </rPr>
      <t xml:space="preserve"> (13h/settimana)</t>
    </r>
  </si>
  <si>
    <t xml:space="preserve">€ 346.441,12
</t>
  </si>
  <si>
    <r>
      <rPr>
        <u val="single"/>
        <sz val="10"/>
        <color rgb="FF000000"/>
        <rFont val="Times New Roman"/>
        <family val="1"/>
        <charset val="1"/>
      </rPr>
      <t xml:space="preserve">Spese personale Equipè Variabile ( 100 euro h x 12 h /sett Medici / 50 euro h x 15 h /sett infermieri)</t>
    </r>
    <r>
      <rPr>
        <sz val="10"/>
        <color rgb="FF000000"/>
        <rFont val="Times New Roman"/>
        <family val="1"/>
        <charset val="1"/>
      </rPr>
      <t xml:space="preserve"> :
</t>
    </r>
    <r>
      <rPr>
        <sz val="11"/>
        <color rgb="FF000000"/>
        <rFont val="Calibri"/>
        <family val="2"/>
        <charset val="1"/>
      </rPr>
      <t xml:space="preserve">1 medico cardiologo
1 medico diabetologo
1 medico pneumologo
1 medico ginecologo
</t>
    </r>
    <r>
      <rPr>
        <b val="true"/>
        <sz val="10"/>
        <rFont val="Times New Roman"/>
        <family val="1"/>
        <charset val="1"/>
      </rPr>
      <t xml:space="preserve">1 medico geriatra	1 o più infermieri </t>
    </r>
  </si>
  <si>
    <t xml:space="preserve">B) Costi Indiretti (0,1 % dei costi diretti)</t>
  </si>
  <si>
    <t xml:space="preserve">Dotazione di farmaci ed erogazione delle prestazioni sanitarie e sociosanitari</t>
  </si>
  <si>
    <t xml:space="preserve">1 Giugno 2024 – 31 Dicembre 2029</t>
  </si>
  <si>
    <t xml:space="preserve">Acquisto farmaci (15% compartecipazione farmaci fascia A) e 85% acquisto farmaci fascia C)</t>
  </si>
  <si>
    <t xml:space="preserve">Cronoprogramma Attività</t>
  </si>
  <si>
    <t xml:space="preserve">Aggiungere o togliere Anni a seconda della durata del progetto</t>
  </si>
  <si>
    <t xml:space="preserve">433,826,11 €</t>
  </si>
  <si>
    <t xml:space="preserve">  433,826,11 €</t>
  </si>
  <si>
    <t xml:space="preserve">Dotazione di farmaci ed erogazione delle prestazioni sanitarie e sociosanitarie (FSE+)</t>
  </si>
  <si>
    <t xml:space="preserve">Acquisto farmaci (15% compartecipazione farmaci fasca A e 85% acquisto farmaci fascia C)</t>
  </si>
  <si>
    <t xml:space="preserve">Totali Anno</t>
  </si>
  <si>
    <r>
      <rPr>
        <sz val="10"/>
        <color rgb="FF000000"/>
        <rFont val="Times New Roman"/>
        <family val="1"/>
        <charset val="1"/>
      </rPr>
      <t xml:space="preserve">                                                                                                                </t>
    </r>
    <r>
      <rPr>
        <b val="true"/>
        <sz val="12"/>
        <color rgb="FF000000"/>
        <rFont val="Times New Roman"/>
        <family val="1"/>
        <charset val="1"/>
      </rPr>
      <t xml:space="preserve"> € 433.392,72</t>
    </r>
  </si>
  <si>
    <t xml:space="preserve">Co-progettazione realizzata da ETS e ASL funzionale all’erogazione delle prestazioni</t>
  </si>
  <si>
    <t xml:space="preserve">Spese per servizi e Attività di co-progettazione forniti dagli ETS</t>
  </si>
  <si>
    <r>
      <rPr>
        <b val="true"/>
        <sz val="11"/>
        <rFont val="Times New Roman"/>
        <family val="1"/>
        <charset val="1"/>
      </rPr>
      <t xml:space="preserve">€ </t>
    </r>
    <r>
      <rPr>
        <b val="true"/>
        <i val="true"/>
        <sz val="11"/>
        <rFont val="Times New Roman"/>
        <family val="1"/>
        <charset val="1"/>
      </rPr>
      <t xml:space="preserve">38.762,80</t>
    </r>
  </si>
  <si>
    <t xml:space="preserve">1)Istituzione di Tavoli di confronto con i Comuni/PLUS per l’individuazione degli ETS attivi sul territorio e propedeutiche attività di sensibilizzazione verso gli stessi</t>
  </si>
  <si>
    <t xml:space="preserve">2)Pubblicazione di Avvisi pubblici e selezione degli ETS con relativa stesura di atti ufficiali;</t>
  </si>
  <si>
    <t xml:space="preserve">5)Consolidamento delle attività</t>
  </si>
  <si>
    <t xml:space="preserve">3) Avvio delle fasi di co-programmazione e creazione di protocolli operativi</t>
  </si>
  <si>
    <t xml:space="preserve">4) Mappatura del fabbisogno e monitoraggio dei risultati</t>
  </si>
  <si>
    <r>
      <rPr>
        <sz val="10"/>
        <color rgb="FF000000"/>
        <rFont val="Times New Roman"/>
        <family val="1"/>
        <charset val="1"/>
      </rPr>
      <t xml:space="preserve">                                                                                                                </t>
    </r>
    <r>
      <rPr>
        <b val="true"/>
        <sz val="12"/>
        <color rgb="FF000000"/>
        <rFont val="Times New Roman"/>
        <family val="1"/>
        <charset val="1"/>
      </rPr>
      <t xml:space="preserve">  € </t>
    </r>
    <r>
      <rPr>
        <b val="true"/>
        <i val="true"/>
        <sz val="12"/>
        <color rgb="FF000000"/>
        <rFont val="Times New Roman"/>
        <family val="1"/>
        <charset val="1"/>
      </rPr>
      <t xml:space="preserve">38.762,80</t>
    </r>
  </si>
  <si>
    <t xml:space="preserve">Spese servizi per Attività di co-progettazione forniti dagli ETS</t>
  </si>
  <si>
    <t xml:space="preserve">Mediazione di sistema </t>
  </si>
  <si>
    <t xml:space="preserve">01 Luglio 2025 – 1 Dicembre 2029</t>
  </si>
  <si>
    <t xml:space="preserve">Spese di partenariato (costituzione e mantenimento  della rete di comunità)</t>
  </si>
  <si>
    <t xml:space="preserve">1) Mappatura delle Associazioni di rappresentanza e dei leader di comunità</t>
  </si>
  <si>
    <t xml:space="preserve">3) Avvio delle fasi di co-programmazione con gli Enti coinvolti al fine di definire le linee operative per l’individuazione  ed il coinvolgimento dei leader di comunità con il coinvolgimento del Mediatori Linguistico Culturali.</t>
  </si>
  <si>
    <t xml:space="preserve">4) Creazione di protocolli operativi e specifici accordi per il riconoscimento del ruolo del leader di comunità.</t>
  </si>
  <si>
    <t xml:space="preserve">6) Consolidamento attività</t>
  </si>
  <si>
    <t xml:space="preserve">6)Consolidamento attività</t>
  </si>
  <si>
    <t xml:space="preserve">2) Individuazione e selezione delle associazioni di rappresentanza (sono strettamente legate al target individuato)mediante appositi avvisi pubblici id manifestazione di interesse</t>
  </si>
  <si>
    <t xml:space="preserve">5)Formazione\sensibilizzazione del personale coinvolto anche in continuità con la Progettazione 3.</t>
  </si>
  <si>
    <t xml:space="preserve">Mediazione di sistema</t>
  </si>
  <si>
    <t xml:space="preserve">Anno 2025 (luglio-dicembre)</t>
  </si>
  <si>
    <t xml:space="preserve">Totali anno</t>
  </si>
  <si>
    <t xml:space="preserve">Voci di spesa</t>
  </si>
  <si>
    <r>
      <rPr>
        <sz val="11"/>
        <color rgb="FF000000"/>
        <rFont val="Calibri"/>
        <family val="2"/>
        <charset val="1"/>
      </rPr>
      <t xml:space="preserve"> </t>
    </r>
    <r>
      <rPr>
        <b val="true"/>
        <i val="true"/>
        <sz val="10"/>
        <rFont val="Times New Roman"/>
        <family val="1"/>
        <charset val="1"/>
      </rPr>
      <t xml:space="preserve">€ 8.936,12</t>
    </r>
  </si>
  <si>
    <t xml:space="preserve">FESR</t>
  </si>
  <si>
    <r>
      <rPr>
        <b val="true"/>
        <sz val="10"/>
        <color rgb="FF000000"/>
        <rFont val="Times New Roman"/>
        <family val="1"/>
        <charset val="1"/>
      </rPr>
      <t xml:space="preserve">Investimento strutturale, tecnologico, strumentale e di risorse umane funzionale alla implementazione delle attività di </t>
    </r>
    <r>
      <rPr>
        <b val="true"/>
        <i val="true"/>
        <sz val="10"/>
        <color rgb="FF000000"/>
        <rFont val="Times New Roman"/>
        <family val="1"/>
        <charset val="1"/>
      </rPr>
      <t xml:space="preserve">outreach</t>
    </r>
    <r>
      <rPr>
        <b val="true"/>
        <sz val="10"/>
        <color rgb="FF000000"/>
        <rFont val="Times New Roman"/>
        <family val="1"/>
        <charset val="1"/>
      </rPr>
      <t xml:space="preserve">  </t>
    </r>
  </si>
  <si>
    <t xml:space="preserve">€ 468.439,75 (di cui max € 323.137,09 di personale)</t>
  </si>
  <si>
    <t xml:space="preserve">10 gennaio 2025 – 01 Dicembre 2029</t>
  </si>
  <si>
    <t xml:space="preserve">Spese per Acquisto Motorhome</t>
  </si>
  <si>
    <t xml:space="preserve">Spese personale Equipè odontoiatrica ( odontoiatra x 10 h/sett + Ass. Poltrona x 9 h/sett)</t>
  </si>
  <si>
    <t xml:space="preserve">1) Istituzione equipé e formazione.</t>
  </si>
  <si>
    <t xml:space="preserve">2) Procedura di acquisto Motorhome</t>
  </si>
  <si>
    <t xml:space="preserve">4 )Consolidamento delle attività</t>
  </si>
  <si>
    <t xml:space="preserve">3) Inizio delle attività</t>
  </si>
  <si>
    <r>
      <rPr>
        <b val="true"/>
        <sz val="11"/>
        <color rgb="FF000000"/>
        <rFont val="Calibri"/>
        <family val="2"/>
        <charset val="1"/>
      </rPr>
      <t xml:space="preserve">Investimento strutturale, tecnologico, strumentale e di risorse umane funzionale alla implementazione delle attività di </t>
    </r>
    <r>
      <rPr>
        <b val="true"/>
        <i val="true"/>
        <sz val="11"/>
        <rFont val="Times New Roman"/>
        <family val="1"/>
        <charset val="1"/>
      </rPr>
      <t xml:space="preserve">outreach</t>
    </r>
    <r>
      <rPr>
        <b val="true"/>
        <sz val="11"/>
        <color rgb="FF000000"/>
        <rFont val="Calibri"/>
        <family val="2"/>
        <charset val="1"/>
      </rPr>
      <t xml:space="preserve">  </t>
    </r>
  </si>
  <si>
    <t xml:space="preserve">468.439,75 € di cui Max   323.137,09 € di personale</t>
  </si>
  <si>
    <r>
      <rPr>
        <b val="true"/>
        <sz val="11"/>
        <color rgb="FF000000"/>
        <rFont val="Calibri"/>
        <family val="2"/>
        <charset val="1"/>
      </rPr>
      <t xml:space="preserve">Investimento strutturale, tecnologico, strumentale e di risorse umane funzionale all'implementazione delle attività di </t>
    </r>
    <r>
      <rPr>
        <b val="true"/>
        <i val="true"/>
        <sz val="11"/>
        <rFont val="Times New Roman"/>
        <family val="1"/>
        <charset val="1"/>
      </rPr>
      <t xml:space="preserve">outreach
</t>
    </r>
  </si>
  <si>
    <t xml:space="preserve">1 – Servizi standard di qualità  (FSE+)</t>
  </si>
  <si>
    <t xml:space="preserve">Acquisto Motorhome</t>
  </si>
  <si>
    <t xml:space="preserve">Acquisizione di protesi odontoiatriche per persone in povertà sanitaria  </t>
  </si>
  <si>
    <t xml:space="preserve">1 Ottobre 2024 – 1 Dicembre 2029</t>
  </si>
  <si>
    <t xml:space="preserve">Spese per fornitura protesi odontoiatriche </t>
  </si>
  <si>
    <t xml:space="preserve">1 ) Avvio delle procedure per l’identificazione del target e avvio delle cure.</t>
  </si>
  <si>
    <t xml:space="preserve">2 )Consolidamento procedure  e cure con erogazione delle protesi</t>
  </si>
  <si>
    <t xml:space="preserve">Acquisizione e dotazione di protesi odontoiatriche</t>
  </si>
  <si>
    <t xml:space="preserve">2 – Servizi sanitari di qualità (FESR)</t>
  </si>
  <si>
    <t xml:space="preserve">Spese per fornitura di protesi odontoiatriche </t>
  </si>
  <si>
    <t xml:space="preserve">Produzione di materiale per attività di educazione sanitaria presso la popolazione target </t>
  </si>
  <si>
    <t xml:space="preserve">Spese per personalizzazione e  stampa dei materiali informativi</t>
  </si>
  <si>
    <r>
      <rPr>
        <b val="true"/>
        <i val="true"/>
        <sz val="10"/>
        <rFont val="Times New Roman"/>
        <family val="1"/>
        <charset val="1"/>
      </rPr>
      <t xml:space="preserve">€ 9</t>
    </r>
    <r>
      <rPr>
        <b val="true"/>
        <sz val="10"/>
        <rFont val="Times New Roman"/>
        <family val="1"/>
        <charset val="1"/>
      </rPr>
      <t xml:space="preserve">.397,04 </t>
    </r>
  </si>
  <si>
    <t xml:space="preserve">Cronoprogramma</t>
  </si>
  <si>
    <t xml:space="preserve">1)Progettazione del materiale informativo</t>
  </si>
  <si>
    <t xml:space="preserve">2) Predisposizione e pubblicazione di apposite procedure di selezione di attività commerciali per la progettazione e la  stampa del materiale informativo.</t>
  </si>
  <si>
    <t xml:space="preserve">3)Stampa del materiale ;</t>
  </si>
  <si>
    <t xml:space="preserve">7)Consolidamento attività ed eventuali azioni migliorative</t>
  </si>
  <si>
    <t xml:space="preserve">4)Organizzazione e calendarizzazione delle attività di diffusione del materiale informativo</t>
  </si>
  <si>
    <t xml:space="preserve">5)personalizzazione dei MH</t>
  </si>
  <si>
    <t xml:space="preserve">Produzione di materiale per attività di educazione sanitaria presso la popolazione target</t>
  </si>
  <si>
    <t xml:space="preserve">Anno 2024-2025</t>
  </si>
  <si>
    <r>
      <rPr>
        <b val="true"/>
        <i val="true"/>
        <sz val="10"/>
        <rFont val="Times New Roman"/>
        <family val="1"/>
        <charset val="1"/>
      </rPr>
      <t xml:space="preserve">€ 9</t>
    </r>
    <r>
      <rPr>
        <b val="true"/>
        <sz val="10"/>
        <rFont val="Times New Roman"/>
        <family val="1"/>
        <charset val="1"/>
      </rPr>
      <t xml:space="preserve">.397,04</t>
    </r>
  </si>
  <si>
    <t xml:space="preserve">x</t>
  </si>
  <si>
    <t xml:space="preserve">Gli inciatori sono SOLO nel primo progetto, non è necesarrio ripeterli in ogni progetto</t>
  </si>
  <si>
    <t xml:space="preserve">Il foglio riepologo NON deve essere compilato dal Beneficiario</t>
  </si>
  <si>
    <t xml:space="preserve">I numerti inserito sono solo dimostrativi, inserire i numeri corretti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</si>
</sst>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&quot; €&quot;_-;\-* #,##0.00&quot; €&quot;_-;_-* \-??&quot; €&quot;_-;_-@_-"/>
    <numFmt numFmtId="166" formatCode="[$€-410]\ #,##0.00;[RED]\-[$€-410]\ #,##0.00"/>
    <numFmt numFmtId="167" formatCode="#,##0"/>
    <numFmt numFmtId="168" formatCode="0"/>
    <numFmt numFmtId="169" formatCode="#,##0.00"/>
  </numFmts>
  <fonts count="3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 val="true"/>
      <sz val="1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i val="true"/>
      <sz val="8"/>
      <color rgb="FF000000"/>
      <name val="Times New Roman"/>
      <family val="1"/>
      <charset val="1"/>
    </font>
    <font>
      <i val="true"/>
      <sz val="11"/>
      <color rgb="FF000000"/>
      <name val="Times New Roman"/>
      <family val="1"/>
      <charset val="1"/>
    </font>
    <font>
      <b val="true"/>
      <i val="true"/>
      <sz val="8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i val="true"/>
      <sz val="10"/>
      <color rgb="FF000000"/>
      <name val="Times New Roman"/>
      <family val="1"/>
      <charset val="1"/>
    </font>
    <font>
      <i val="true"/>
      <sz val="10"/>
      <color rgb="FF000000"/>
      <name val="Times New Roman"/>
      <family val="1"/>
      <charset val="1"/>
    </font>
    <font>
      <i val="true"/>
      <sz val="11"/>
      <name val="Times New Roman"/>
      <family val="1"/>
      <charset val="1"/>
    </font>
    <font>
      <i val="true"/>
      <sz val="10"/>
      <name val="Times New Roman"/>
      <family val="1"/>
      <charset val="1"/>
    </font>
    <font>
      <sz val="11"/>
      <name val="Times New Roman"/>
      <family val="1"/>
      <charset val="1"/>
    </font>
    <font>
      <b val="true"/>
      <i val="true"/>
      <sz val="11"/>
      <color rgb="FF000000"/>
      <name val="Times New Roman"/>
      <family val="1"/>
      <charset val="1"/>
    </font>
    <font>
      <b val="true"/>
      <sz val="8"/>
      <color rgb="FF000000"/>
      <name val="Times New Roman"/>
      <family val="1"/>
      <charset val="1"/>
    </font>
    <font>
      <b val="true"/>
      <sz val="9"/>
      <color rgb="FF000000"/>
      <name val="Times New Roman"/>
      <family val="1"/>
      <charset val="1"/>
    </font>
    <font>
      <b val="true"/>
      <sz val="8"/>
      <name val="Calibri"/>
      <family val="2"/>
      <charset val="1"/>
    </font>
    <font>
      <b val="true"/>
      <sz val="8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1"/>
      <color rgb="FFFF3366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2"/>
      <color rgb="FF000000"/>
      <name val="Times New Roman"/>
      <family val="1"/>
      <charset val="1"/>
    </font>
    <font>
      <u val="single"/>
      <sz val="10"/>
      <color rgb="FF000000"/>
      <name val="Times New Roman"/>
      <family val="1"/>
      <charset val="1"/>
    </font>
    <font>
      <sz val="10"/>
      <name val="Times New Roman"/>
      <family val="1"/>
      <charset val="1"/>
    </font>
    <font>
      <b val="true"/>
      <sz val="10"/>
      <name val="Times New Roman"/>
      <family val="1"/>
      <charset val="1"/>
    </font>
    <font>
      <sz val="9"/>
      <color rgb="FF000000"/>
      <name val="Tahoma"/>
      <family val="2"/>
      <charset val="1"/>
    </font>
    <font>
      <b val="true"/>
      <i val="true"/>
      <sz val="12"/>
      <name val="Calibri"/>
      <family val="2"/>
      <charset val="1"/>
    </font>
    <font>
      <b val="true"/>
      <i val="true"/>
      <sz val="11"/>
      <name val="Times New Roman"/>
      <family val="1"/>
      <charset val="1"/>
    </font>
    <font>
      <b val="true"/>
      <i val="true"/>
      <sz val="12"/>
      <color rgb="FF000000"/>
      <name val="Times New Roman"/>
      <family val="1"/>
      <charset val="1"/>
    </font>
    <font>
      <b val="true"/>
      <i val="true"/>
      <sz val="11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b val="true"/>
      <i val="true"/>
      <sz val="10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DEEAF6"/>
        <bgColor rgb="FFDAE3F3"/>
      </patternFill>
    </fill>
    <fill>
      <patternFill patternType="solid">
        <fgColor rgb="FFDAE3F3"/>
        <bgColor rgb="FFDEEAF6"/>
      </patternFill>
    </fill>
    <fill>
      <patternFill patternType="solid">
        <fgColor rgb="FFCFE7F5"/>
        <bgColor rgb="FFDAE3F3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AE3F3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>
        <color rgb="FF5B9BD5"/>
      </left>
      <right/>
      <top style="thin">
        <color rgb="FF5B9BD5"/>
      </top>
      <bottom style="thin">
        <color rgb="FF5B9BD5"/>
      </bottom>
      <diagonal/>
    </border>
    <border diagonalUp="false" diagonalDown="false">
      <left style="medium">
        <color rgb="FF5B9BD5"/>
      </left>
      <right style="thin">
        <color rgb="FF5B9BD5"/>
      </right>
      <top style="medium">
        <color rgb="FF5B9BD5"/>
      </top>
      <bottom style="thin">
        <color rgb="FF5B9BD5"/>
      </bottom>
      <diagonal/>
    </border>
    <border diagonalUp="false" diagonalDown="false">
      <left style="thin">
        <color rgb="FF5B9BD5"/>
      </left>
      <right style="thin">
        <color rgb="FF5B9BD5"/>
      </right>
      <top style="medium">
        <color rgb="FF5B9BD5"/>
      </top>
      <bottom style="thin">
        <color rgb="FF5B9BD5"/>
      </bottom>
      <diagonal/>
    </border>
    <border diagonalUp="false" diagonalDown="false">
      <left style="thin">
        <color rgb="FF5B9BD5"/>
      </left>
      <right style="medium">
        <color rgb="FF5B9BD5"/>
      </right>
      <top style="medium">
        <color rgb="FF5B9BD5"/>
      </top>
      <bottom style="thin">
        <color rgb="FF5B9BD5"/>
      </bottom>
      <diagonal/>
    </border>
    <border diagonalUp="false" diagonalDown="false">
      <left style="medium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/>
    </border>
    <border diagonalUp="false" diagonalDown="false">
      <left style="thin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/>
    </border>
    <border diagonalUp="false" diagonalDown="false">
      <left style="thin">
        <color rgb="FF5B9BD5"/>
      </left>
      <right style="medium">
        <color rgb="FF5B9BD5"/>
      </right>
      <top style="thin">
        <color rgb="FF5B9BD5"/>
      </top>
      <bottom style="thin">
        <color rgb="FF5B9BD5"/>
      </bottom>
      <diagonal/>
    </border>
    <border diagonalUp="false" diagonalDown="false">
      <left style="medium">
        <color rgb="FF5B9BD5"/>
      </left>
      <right style="thin">
        <color rgb="FF5B9BD5"/>
      </right>
      <top style="thin">
        <color rgb="FF5B9BD5"/>
      </top>
      <bottom style="medium">
        <color rgb="FF5B9BD5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5B9BD5"/>
      </left>
      <right style="medium">
        <color rgb="FF5B9BD5"/>
      </right>
      <top style="thin">
        <color rgb="FF5B9BD5"/>
      </top>
      <bottom style="medium">
        <color rgb="FF5B9BD5"/>
      </bottom>
      <diagonal/>
    </border>
    <border diagonalUp="false" diagonalDown="false">
      <left style="hair"/>
      <right/>
      <top/>
      <bottom style="hair"/>
      <diagonal/>
    </border>
    <border diagonalUp="false" diagonalDown="false">
      <left style="thin">
        <color rgb="FF5B9BD5"/>
      </left>
      <right style="thin">
        <color rgb="FF5B9BD5"/>
      </right>
      <top style="thin">
        <color rgb="FF5B9BD5"/>
      </top>
      <bottom style="medium">
        <color rgb="FF5B9BD5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medium">
        <color rgb="FF5B9BD5"/>
      </left>
      <right style="medium">
        <color rgb="FF5B9BD5"/>
      </right>
      <top style="medium">
        <color rgb="FF5B9BD5"/>
      </top>
      <bottom style="thin">
        <color rgb="FF5B9BD5"/>
      </bottom>
      <diagonal/>
    </border>
    <border diagonalUp="false" diagonalDown="false">
      <left/>
      <right style="thin">
        <color rgb="FF5B9BD5"/>
      </right>
      <top style="medium">
        <color rgb="FF5B9BD5"/>
      </top>
      <bottom style="thin">
        <color rgb="FF5B9BD5"/>
      </bottom>
      <diagonal/>
    </border>
    <border diagonalUp="false" diagonalDown="false">
      <left/>
      <right style="thin">
        <color rgb="FF5B9BD5"/>
      </right>
      <top style="thin">
        <color rgb="FF5B9BD5"/>
      </top>
      <bottom style="thin">
        <color rgb="FF5B9BD5"/>
      </bottom>
      <diagonal/>
    </border>
    <border diagonalUp="false" diagonalDown="false">
      <left style="medium">
        <color rgb="FF5B9BD5"/>
      </left>
      <right style="medium">
        <color rgb="FF5B9BD5"/>
      </right>
      <top style="thin">
        <color rgb="FF5B9BD5"/>
      </top>
      <bottom style="thin">
        <color rgb="FF5B9BD5"/>
      </bottom>
      <diagonal/>
    </border>
    <border diagonalUp="false" diagonalDown="false">
      <left style="medium">
        <color rgb="FF5B9BD5"/>
      </left>
      <right style="medium">
        <color rgb="FF5B9BD5"/>
      </right>
      <top style="thin">
        <color rgb="FF5B9BD5"/>
      </top>
      <bottom style="medium">
        <color rgb="FF5B9BD5"/>
      </bottom>
      <diagonal/>
    </border>
    <border diagonalUp="false" diagonalDown="false">
      <left/>
      <right style="thin">
        <color rgb="FF5B9BD5"/>
      </right>
      <top style="thin">
        <color rgb="FF5B9BD5"/>
      </top>
      <bottom style="medium">
        <color rgb="FF5B9BD5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5B9BD5"/>
      </right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4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7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9" fillId="0" borderId="0" xfId="17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1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2" borderId="6" xfId="17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2" borderId="6" xfId="17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3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2" borderId="0" xfId="17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13" fillId="2" borderId="7" xfId="17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13" fillId="2" borderId="0" xfId="17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0" borderId="8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5" fillId="2" borderId="12" xfId="17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5" fontId="5" fillId="2" borderId="10" xfId="17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6" fillId="0" borderId="6" xfId="0" applyFont="true" applyBorder="true" applyAlignment="true" applyProtection="true">
      <alignment horizontal="right" vertical="center" textRotation="9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5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6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6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9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0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8" fillId="0" borderId="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6" fillId="0" borderId="16" xfId="0" applyFont="true" applyBorder="true" applyAlignment="true" applyProtection="true">
      <alignment horizontal="right" vertical="center" textRotation="90" wrapText="true" indent="0" shrinkToFit="false"/>
      <protection locked="true" hidden="false"/>
    </xf>
    <xf numFmtId="164" fontId="7" fillId="0" borderId="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6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7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6" fillId="0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6" fillId="0" borderId="12" xfId="0" applyFont="true" applyBorder="true" applyAlignment="true" applyProtection="true">
      <alignment horizontal="right" vertical="center" textRotation="90" wrapText="true" indent="0" shrinkToFit="false"/>
      <protection locked="true" hidden="false"/>
    </xf>
    <xf numFmtId="164" fontId="5" fillId="4" borderId="2" xfId="17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0" fillId="4" borderId="3" xfId="17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3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4" borderId="3" xfId="17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3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2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2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22" fillId="0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6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2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6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2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2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0" fillId="0" borderId="2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6" borderId="2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0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5" fillId="6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5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6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2" fillId="0" borderId="2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7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2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7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9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2" borderId="7" xfId="17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0" fillId="2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35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0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2" borderId="6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2" borderId="9" xfId="17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9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justify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3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5" fillId="2" borderId="6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3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3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3" fillId="2" borderId="6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6" fontId="4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0" borderId="6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9" fillId="0" borderId="6" xfId="17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7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3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255" wrapText="true" indent="0" shrinkToFit="false"/>
      <protection locked="true" hidden="false"/>
    </xf>
    <xf numFmtId="164" fontId="37" fillId="0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2CC"/>
      <rgbColor rgb="FFCFE7F5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EAF6"/>
      <rgbColor rgb="FFDAE3F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66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sharedStrings" Target="sharedStrings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comments" Target="../comments10.xml"/><Relationship Id="rId2" Type="http://schemas.openxmlformats.org/officeDocument/2006/relationships/vmlDrawing" Target="../drawings/vmlDrawing2.v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comments" Target="../comments12.xml"/><Relationship Id="rId2" Type="http://schemas.openxmlformats.org/officeDocument/2006/relationships/vmlDrawing" Target="../drawings/vmlDrawing3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M1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2" activeCellId="0" sqref="M12"/>
    </sheetView>
  </sheetViews>
  <sheetFormatPr defaultColWidth="8.70703125" defaultRowHeight="15" zeroHeight="false" outlineLevelRow="0" outlineLevelCol="0"/>
  <cols>
    <col collapsed="false" customWidth="true" hidden="false" outlineLevel="0" max="1" min="1" style="1" width="24.41"/>
    <col collapsed="false" customWidth="true" hidden="false" outlineLevel="0" max="2" min="2" style="1" width="15"/>
    <col collapsed="false" customWidth="true" hidden="false" outlineLevel="0" max="3" min="3" style="1" width="16.11"/>
    <col collapsed="false" customWidth="true" hidden="false" outlineLevel="0" max="4" min="4" style="1" width="15.14"/>
    <col collapsed="false" customWidth="true" hidden="false" outlineLevel="0" max="5" min="5" style="1" width="15.42"/>
    <col collapsed="false" customWidth="true" hidden="false" outlineLevel="0" max="6" min="6" style="1" width="14.72"/>
    <col collapsed="false" customWidth="true" hidden="false" outlineLevel="0" max="7" min="7" style="1" width="14.86"/>
    <col collapsed="false" customWidth="true" hidden="false" outlineLevel="0" max="8" min="8" style="1" width="13.89"/>
    <col collapsed="false" customWidth="true" hidden="false" outlineLevel="0" max="9" min="9" style="1" width="17.21"/>
    <col collapsed="false" customWidth="true" hidden="false" outlineLevel="0" max="10" min="10" style="1" width="14.31"/>
    <col collapsed="false" customWidth="true" hidden="false" outlineLevel="0" max="11" min="11" style="1" width="15.84"/>
    <col collapsed="false" customWidth="true" hidden="false" outlineLevel="0" max="13" min="12" style="1" width="19.31"/>
  </cols>
  <sheetData>
    <row r="2" customFormat="false" ht="15.75" hidden="false" customHeight="false" outlineLevel="0" collapsed="false"/>
    <row r="3" customFormat="false" ht="13.8" hidden="false" customHeight="false" outlineLevel="0" collapsed="false">
      <c r="A3" s="2" t="s">
        <v>0</v>
      </c>
      <c r="B3" s="3" t="s">
        <v>1</v>
      </c>
      <c r="C3" s="4" t="s">
        <v>2</v>
      </c>
      <c r="D3" s="4"/>
      <c r="E3" s="4" t="s">
        <v>3</v>
      </c>
      <c r="F3" s="4"/>
      <c r="G3" s="4" t="s">
        <v>4</v>
      </c>
      <c r="H3" s="4"/>
      <c r="I3" s="4" t="s">
        <v>5</v>
      </c>
      <c r="J3" s="4"/>
      <c r="K3" s="5" t="s">
        <v>6</v>
      </c>
      <c r="L3" s="5"/>
      <c r="M3" s="6" t="s">
        <v>7</v>
      </c>
    </row>
    <row r="4" customFormat="false" ht="15" hidden="false" customHeight="false" outlineLevel="0" collapsed="false">
      <c r="A4" s="7"/>
      <c r="B4" s="8" t="s">
        <v>8</v>
      </c>
      <c r="C4" s="9" t="s">
        <v>9</v>
      </c>
      <c r="D4" s="9" t="s">
        <v>8</v>
      </c>
      <c r="E4" s="9" t="s">
        <v>9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10" t="s">
        <v>8</v>
      </c>
    </row>
    <row r="5" customFormat="false" ht="13.8" hidden="false" customHeight="false" outlineLevel="0" collapsed="false">
      <c r="A5" s="11" t="s">
        <v>10</v>
      </c>
      <c r="B5" s="12" t="n">
        <f aca="false">'IN.4k.1_02'!C16</f>
        <v>13585.572</v>
      </c>
      <c r="C5" s="12" t="n">
        <f aca="false">'IN.4k.1_02'!D16</f>
        <v>81513.432</v>
      </c>
      <c r="D5" s="12" t="n">
        <f aca="false">'IN.4k.1_02'!E16</f>
        <v>81513.432</v>
      </c>
      <c r="E5" s="12" t="n">
        <f aca="false">'IN.4k.1_02'!F16</f>
        <v>81513.432</v>
      </c>
      <c r="F5" s="12" t="n">
        <f aca="false">'IN.4k.1_02'!G16</f>
        <v>81513.432</v>
      </c>
      <c r="G5" s="12" t="n">
        <f aca="false">'IN.4k.1_02'!H16</f>
        <v>81513.432</v>
      </c>
      <c r="H5" s="12" t="n">
        <f aca="false">'IN.4k.1_02'!I16</f>
        <v>81513.432</v>
      </c>
      <c r="I5" s="12" t="n">
        <f aca="false">'IN.4k.1_02'!J16</f>
        <v>81513.432</v>
      </c>
      <c r="J5" s="12" t="n">
        <f aca="false">'IN.4k.1_02'!K16</f>
        <v>81513.432</v>
      </c>
      <c r="K5" s="12" t="n">
        <f aca="false">'IN.4k.1_02'!L16</f>
        <v>78685.16656</v>
      </c>
      <c r="L5" s="12" t="n">
        <f aca="false">'IN.4k.1_02'!M16</f>
        <v>78685.16656</v>
      </c>
      <c r="M5" s="12" t="n">
        <f aca="false">SUM(B5:L5)</f>
        <v>823063.36112</v>
      </c>
    </row>
    <row r="6" customFormat="false" ht="13.8" hidden="false" customHeight="false" outlineLevel="0" collapsed="false">
      <c r="A6" s="13" t="s">
        <v>11</v>
      </c>
      <c r="B6" s="12" t="n">
        <f aca="false">'IN.4k.1_04'!C16</f>
        <v>45045</v>
      </c>
      <c r="C6" s="12" t="n">
        <f aca="false">'IN.4k.1_04'!D16</f>
        <v>38878.10927</v>
      </c>
      <c r="D6" s="12" t="n">
        <f aca="false">'IN.4k.1_04'!E16</f>
        <v>38878.10927</v>
      </c>
      <c r="E6" s="12" t="n">
        <f aca="false">'IN.4k.1_04'!F16</f>
        <v>38878.10927</v>
      </c>
      <c r="F6" s="12" t="n">
        <f aca="false">'IN.4k.1_04'!G16</f>
        <v>38878.10927</v>
      </c>
      <c r="G6" s="12" t="n">
        <f aca="false">'IN.4k.1_04'!H16</f>
        <v>38878.10927</v>
      </c>
      <c r="H6" s="12" t="n">
        <f aca="false">'IN.4k.1_04'!I16</f>
        <v>38878.10927</v>
      </c>
      <c r="I6" s="12" t="n">
        <f aca="false">'IN.4k.1_04'!J16</f>
        <v>38878.10927</v>
      </c>
      <c r="J6" s="12" t="n">
        <f aca="false">'IN.4k.1_04'!K16</f>
        <v>38878.10927</v>
      </c>
      <c r="K6" s="12" t="n">
        <f aca="false">'IN.4k.1_04'!L16</f>
        <v>38878.10927</v>
      </c>
      <c r="L6" s="12" t="n">
        <f aca="false">'IN.4k.1_04'!M16</f>
        <v>38878.12929</v>
      </c>
      <c r="M6" s="12" t="n">
        <f aca="false">SUM(B6:L6)</f>
        <v>433826.11272</v>
      </c>
    </row>
    <row r="7" customFormat="false" ht="13.8" hidden="false" customHeight="false" outlineLevel="0" collapsed="false">
      <c r="A7" s="11" t="s">
        <v>12</v>
      </c>
      <c r="B7" s="12" t="n">
        <f aca="false">'IN.4k.2_02'!C14</f>
        <v>3766.5628</v>
      </c>
      <c r="C7" s="12" t="n">
        <f aca="false">'IN.4k.2_02'!D14</f>
        <v>7007</v>
      </c>
      <c r="D7" s="12" t="n">
        <f aca="false">'IN.4k.2_02'!E14</f>
        <v>0</v>
      </c>
      <c r="E7" s="12" t="n">
        <f aca="false">'IN.4k.2_02'!F14</f>
        <v>0</v>
      </c>
      <c r="F7" s="12" t="n">
        <f aca="false">'IN.4k.2_02'!G14</f>
        <v>7007</v>
      </c>
      <c r="G7" s="12" t="n">
        <f aca="false">'IN.4k.2_02'!H14</f>
        <v>0</v>
      </c>
      <c r="H7" s="12" t="n">
        <f aca="false">'IN.4k.2_02'!I14</f>
        <v>7007</v>
      </c>
      <c r="I7" s="12" t="n">
        <f aca="false">'IN.4k.2_02'!J14</f>
        <v>0</v>
      </c>
      <c r="J7" s="12" t="n">
        <f aca="false">'IN.4k.2_02'!K14</f>
        <v>7007</v>
      </c>
      <c r="K7" s="12" t="n">
        <f aca="false">'IN.4k.2_02'!L14</f>
        <v>0</v>
      </c>
      <c r="L7" s="12" t="n">
        <f aca="false">'IN.4k.2_02'!M14</f>
        <v>7007</v>
      </c>
      <c r="M7" s="12" t="n">
        <f aca="false">SUM(B7:L7)</f>
        <v>38801.5628</v>
      </c>
    </row>
    <row r="8" customFormat="false" ht="13.8" hidden="false" customHeight="false" outlineLevel="0" collapsed="false">
      <c r="A8" s="11" t="s">
        <v>13</v>
      </c>
      <c r="B8" s="12" t="n">
        <f aca="false">'IN.4k.3_01'!C14</f>
        <v>0</v>
      </c>
      <c r="C8" s="12" t="n">
        <f aca="false">'IN.4k.3_01'!D14</f>
        <v>0</v>
      </c>
      <c r="D8" s="12" t="n">
        <f aca="false">'IN.4k.3_01'!E14</f>
        <v>928.11719</v>
      </c>
      <c r="E8" s="12" t="n">
        <f aca="false">'IN.4k.3_01'!F14</f>
        <v>0</v>
      </c>
      <c r="F8" s="12" t="n">
        <f aca="false">'IN.4k.3_01'!G14</f>
        <v>2002</v>
      </c>
      <c r="G8" s="12" t="n">
        <f aca="false">'IN.4k.3_01'!H14</f>
        <v>0</v>
      </c>
      <c r="H8" s="12" t="n">
        <f aca="false">'IN.4k.3_01'!I14</f>
        <v>2002</v>
      </c>
      <c r="I8" s="12" t="n">
        <f aca="false">'IN.4k.3_01'!J14</f>
        <v>0</v>
      </c>
      <c r="J8" s="12" t="n">
        <f aca="false">'IN.4k.3_01'!K14</f>
        <v>2002</v>
      </c>
      <c r="K8" s="12" t="n">
        <f aca="false">'IN.4k.3_01'!L14</f>
        <v>0</v>
      </c>
      <c r="L8" s="12" t="n">
        <f aca="false">'IN.4k.3_01'!M14</f>
        <v>2002</v>
      </c>
      <c r="M8" s="12" t="n">
        <f aca="false">SUM(B8:L8)</f>
        <v>8936.11719</v>
      </c>
    </row>
    <row r="9" customFormat="false" ht="13.8" hidden="false" customHeight="false" outlineLevel="0" collapsed="false">
      <c r="A9" s="11" t="s">
        <v>14</v>
      </c>
      <c r="B9" s="12" t="n">
        <f aca="false">'IN.4.5.1_01'!C17</f>
        <v>0</v>
      </c>
      <c r="C9" s="12" t="n">
        <f aca="false">'IN.4.5.1_01'!D17</f>
        <v>25822.95716</v>
      </c>
      <c r="D9" s="12" t="n">
        <f aca="false">'IN.4.5.1_01'!E17</f>
        <v>236032.97718</v>
      </c>
      <c r="E9" s="12" t="n">
        <f aca="false">'IN.4.5.1_01'!F17</f>
        <v>25822.97718</v>
      </c>
      <c r="F9" s="12" t="n">
        <f aca="false">'IN.4.5.1_01'!G17</f>
        <v>25822.97718</v>
      </c>
      <c r="G9" s="12" t="n">
        <f aca="false">'IN.4.5.1_01'!H17</f>
        <v>25822.97718</v>
      </c>
      <c r="H9" s="12" t="n">
        <f aca="false">'IN.4.5.1_01'!I17</f>
        <v>25822.97718</v>
      </c>
      <c r="I9" s="12" t="n">
        <f aca="false">'IN.4.5.1_01'!J17</f>
        <v>25822.97718</v>
      </c>
      <c r="J9" s="12" t="n">
        <f aca="false">'IN.4.5.1_01'!K17</f>
        <v>25822.97718</v>
      </c>
      <c r="K9" s="12" t="n">
        <f aca="false">'IN.4.5.1_01'!L17</f>
        <v>25822.97718</v>
      </c>
      <c r="L9" s="12" t="n">
        <f aca="false">'IN.4.5.1_01'!M17</f>
        <v>25822.97718</v>
      </c>
      <c r="M9" s="12" t="n">
        <f aca="false">SUM(B9:L9)</f>
        <v>468439.75178</v>
      </c>
    </row>
    <row r="10" customFormat="false" ht="13.8" hidden="false" customHeight="false" outlineLevel="0" collapsed="false">
      <c r="A10" s="11" t="s">
        <v>15</v>
      </c>
      <c r="B10" s="12" t="n">
        <f aca="false">'IN.4.5.1_03'!C16</f>
        <v>18852.71388</v>
      </c>
      <c r="C10" s="12" t="n">
        <f aca="false">'IN.4.5.1_03'!D16</f>
        <v>25025</v>
      </c>
      <c r="D10" s="12" t="n">
        <f aca="false">'IN.4.5.1_03'!E16</f>
        <v>25025</v>
      </c>
      <c r="E10" s="12" t="n">
        <f aca="false">'IN.4.5.1_03'!F16</f>
        <v>37537.5</v>
      </c>
      <c r="F10" s="12" t="n">
        <f aca="false">'IN.4.5.1_03'!G16</f>
        <v>37537.5</v>
      </c>
      <c r="G10" s="12" t="n">
        <f aca="false">'IN.4.5.1_03'!H16</f>
        <v>37537.5</v>
      </c>
      <c r="H10" s="12" t="n">
        <f aca="false">'IN.4.5.1_03'!I16</f>
        <v>37537.5</v>
      </c>
      <c r="I10" s="12" t="n">
        <f aca="false">'IN.4.5.1_03'!J16</f>
        <v>37537.5</v>
      </c>
      <c r="J10" s="12" t="n">
        <f aca="false">'IN.4.5.1_03'!K16</f>
        <v>37537.5</v>
      </c>
      <c r="K10" s="12" t="n">
        <f aca="false">'IN.4.5.1_03'!L16</f>
        <v>37537.5</v>
      </c>
      <c r="L10" s="12" t="n">
        <f aca="false">'IN.4.5.1_03'!M16</f>
        <v>37537.5</v>
      </c>
      <c r="M10" s="12" t="n">
        <f aca="false">SUM(B10:L10)</f>
        <v>369202.71388</v>
      </c>
    </row>
    <row r="11" customFormat="false" ht="13.8" hidden="false" customHeight="false" outlineLevel="0" collapsed="false">
      <c r="A11" s="11" t="s">
        <v>16</v>
      </c>
      <c r="B11" s="14" t="n">
        <f aca="false">'IN.4.5.2_03'!C16</f>
        <v>0</v>
      </c>
      <c r="C11" s="14" t="n">
        <f aca="false">'IN.4.5.2_03'!D16</f>
        <v>0</v>
      </c>
      <c r="D11" s="14" t="n">
        <f aca="false">'IN.4.5.2_03'!E16</f>
        <v>7404.44</v>
      </c>
      <c r="E11" s="14" t="n">
        <f aca="false">'IN.4.5.2_03'!F16</f>
        <v>0</v>
      </c>
      <c r="F11" s="14" t="n">
        <f aca="false">'IN.4.5.2_03'!G16</f>
        <v>500.5</v>
      </c>
      <c r="G11" s="14" t="n">
        <f aca="false">'IN.4.5.2_03'!H16</f>
        <v>0</v>
      </c>
      <c r="H11" s="14" t="n">
        <f aca="false">'IN.4.5.2_03'!I16</f>
        <v>500.5</v>
      </c>
      <c r="I11" s="14" t="n">
        <f aca="false">'IN.4.5.2_03'!J16</f>
        <v>0</v>
      </c>
      <c r="J11" s="14" t="n">
        <f aca="false">'IN.4.5.2_03'!K16</f>
        <v>500.5</v>
      </c>
      <c r="K11" s="14" t="n">
        <f aca="false">'IN.4.5.2_03'!L16</f>
        <v>0</v>
      </c>
      <c r="L11" s="14" t="n">
        <f aca="false">'IN.4.5.2_03'!M16</f>
        <v>500.5</v>
      </c>
      <c r="M11" s="12" t="n">
        <f aca="false">SUM(B11:L11)</f>
        <v>9406.44</v>
      </c>
    </row>
    <row r="12" customFormat="false" ht="13.8" hidden="false" customHeight="false" outlineLevel="0" collapsed="false">
      <c r="A12" s="15" t="s">
        <v>17</v>
      </c>
      <c r="B12" s="16" t="n">
        <f aca="false">SUM(B5:B11)</f>
        <v>81249.84868</v>
      </c>
      <c r="C12" s="16" t="n">
        <f aca="false">SUM(C5:C11)</f>
        <v>178246.49843</v>
      </c>
      <c r="D12" s="16" t="n">
        <f aca="false">SUM(D5:D11)</f>
        <v>389782.07564</v>
      </c>
      <c r="E12" s="16" t="n">
        <f aca="false">SUM(E5:E11)</f>
        <v>183752.01845</v>
      </c>
      <c r="F12" s="16" t="n">
        <f aca="false">SUM(F5:F11)</f>
        <v>193261.51845</v>
      </c>
      <c r="G12" s="16" t="n">
        <f aca="false">SUM(G5:G11)</f>
        <v>183752.01845</v>
      </c>
      <c r="H12" s="16" t="n">
        <f aca="false">SUM(H5:H11)</f>
        <v>193261.51845</v>
      </c>
      <c r="I12" s="16" t="n">
        <f aca="false">SUM(I5:I11)</f>
        <v>183752.01845</v>
      </c>
      <c r="J12" s="16" t="n">
        <f aca="false">SUM(J5:J11)</f>
        <v>193261.51845</v>
      </c>
      <c r="K12" s="16" t="n">
        <f aca="false">SUM(K5:K11)</f>
        <v>180923.75301</v>
      </c>
      <c r="L12" s="16" t="n">
        <f aca="false">SUM(L5:L11)</f>
        <v>190433.27303</v>
      </c>
      <c r="M12" s="12" t="n">
        <f aca="false">SUM(B12:L12)</f>
        <v>2151676.05949</v>
      </c>
    </row>
  </sheetData>
  <mergeCells count="5">
    <mergeCell ref="C3:D3"/>
    <mergeCell ref="E3:F3"/>
    <mergeCell ref="G3:H3"/>
    <mergeCell ref="I3:J3"/>
    <mergeCell ref="K3:L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Z2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21" activeCellId="0" sqref="M21"/>
    </sheetView>
  </sheetViews>
  <sheetFormatPr defaultColWidth="9.13671875" defaultRowHeight="15" zeroHeight="false" outlineLevelRow="0" outlineLevelCol="0"/>
  <cols>
    <col collapsed="false" customWidth="true" hidden="false" outlineLevel="0" max="1" min="1" style="17" width="23.57"/>
    <col collapsed="false" customWidth="true" hidden="false" outlineLevel="0" max="2" min="2" style="17" width="25.7"/>
    <col collapsed="false" customWidth="true" hidden="false" outlineLevel="0" max="3" min="3" style="17" width="8.29"/>
    <col collapsed="false" customWidth="true" hidden="false" outlineLevel="0" max="4" min="4" style="17" width="15.67"/>
    <col collapsed="false" customWidth="true" hidden="false" outlineLevel="0" max="5" min="5" style="17" width="15.42"/>
    <col collapsed="false" customWidth="true" hidden="false" outlineLevel="0" max="6" min="6" style="17" width="16.94"/>
    <col collapsed="false" customWidth="true" hidden="false" outlineLevel="0" max="7" min="7" style="17" width="13.89"/>
    <col collapsed="false" customWidth="true" hidden="false" outlineLevel="0" max="8" min="8" style="17" width="13.06"/>
    <col collapsed="false" customWidth="true" hidden="false" outlineLevel="0" max="9" min="9" style="17" width="14.31"/>
    <col collapsed="false" customWidth="true" hidden="false" outlineLevel="0" max="10" min="10" style="17" width="17.21"/>
    <col collapsed="false" customWidth="true" hidden="false" outlineLevel="0" max="11" min="11" style="17" width="11.53"/>
    <col collapsed="false" customWidth="true" hidden="false" outlineLevel="0" max="12" min="12" style="17" width="13.89"/>
    <col collapsed="false" customWidth="true" hidden="false" outlineLevel="0" max="13" min="13" style="17" width="14.31"/>
    <col collapsed="false" customWidth="true" hidden="false" outlineLevel="0" max="14" min="14" style="17" width="14.86"/>
    <col collapsed="false" customWidth="true" hidden="false" outlineLevel="0" max="34" min="15" style="17" width="8.29"/>
    <col collapsed="false" customWidth="false" hidden="false" outlineLevel="0" max="35" min="35" style="17" width="9.13"/>
    <col collapsed="false" customWidth="true" hidden="false" outlineLevel="0" max="36" min="36" style="17" width="13.02"/>
    <col collapsed="false" customWidth="false" hidden="false" outlineLevel="0" max="1024" min="37" style="17" width="9.13"/>
  </cols>
  <sheetData>
    <row r="1" customFormat="false" ht="30" hidden="false" customHeight="true" outlineLevel="0" collapsed="false">
      <c r="A1" s="206" t="s">
        <v>18</v>
      </c>
      <c r="B1" s="207" t="s">
        <v>148</v>
      </c>
      <c r="C1" s="24"/>
    </row>
    <row r="2" customFormat="false" ht="80.45" hidden="false" customHeight="true" outlineLevel="0" collapsed="false">
      <c r="A2" s="206" t="s">
        <v>20</v>
      </c>
      <c r="B2" s="36" t="s">
        <v>149</v>
      </c>
      <c r="C2" s="22"/>
      <c r="D2" s="22"/>
      <c r="E2" s="22"/>
      <c r="F2" s="22"/>
    </row>
    <row r="3" customFormat="false" ht="13.8" hidden="false" customHeight="false" outlineLevel="0" collapsed="false">
      <c r="A3" s="206" t="s">
        <v>22</v>
      </c>
      <c r="B3" s="208" t="s">
        <v>14</v>
      </c>
      <c r="C3" s="24"/>
      <c r="D3" s="24"/>
      <c r="E3" s="24"/>
      <c r="F3" s="24"/>
    </row>
    <row r="4" customFormat="false" ht="35.05" hidden="false" customHeight="true" outlineLevel="0" collapsed="false">
      <c r="A4" s="206" t="s">
        <v>23</v>
      </c>
      <c r="B4" s="29" t="s">
        <v>150</v>
      </c>
      <c r="C4" s="27"/>
      <c r="D4" s="27"/>
      <c r="E4" s="27"/>
      <c r="F4" s="27"/>
    </row>
    <row r="5" customFormat="false" ht="23.85" hidden="false" customHeight="false" outlineLevel="0" collapsed="false">
      <c r="A5" s="206" t="s">
        <v>24</v>
      </c>
      <c r="B5" s="29" t="s">
        <v>151</v>
      </c>
      <c r="C5" s="149"/>
    </row>
    <row r="6" customFormat="false" ht="15" hidden="false" customHeight="false" outlineLevel="0" collapsed="false">
      <c r="A6" s="31"/>
    </row>
    <row r="7" customFormat="false" ht="33.6" hidden="false" customHeight="true" outlineLevel="0" collapsed="false">
      <c r="A7" s="209" t="s">
        <v>26</v>
      </c>
      <c r="B7" s="209"/>
      <c r="C7" s="210" t="n">
        <v>2024</v>
      </c>
      <c r="D7" s="211" t="n">
        <v>2025</v>
      </c>
      <c r="E7" s="211"/>
      <c r="F7" s="211" t="n">
        <v>2026</v>
      </c>
      <c r="G7" s="211"/>
      <c r="H7" s="211" t="n">
        <v>2027</v>
      </c>
      <c r="I7" s="211"/>
      <c r="J7" s="212" t="n">
        <v>2028</v>
      </c>
      <c r="K7" s="212"/>
      <c r="L7" s="212" t="n">
        <v>2028</v>
      </c>
      <c r="M7" s="212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customFormat="false" ht="13.8" hidden="false" customHeight="false" outlineLevel="0" collapsed="false">
      <c r="A8" s="65"/>
      <c r="B8" s="65"/>
      <c r="C8" s="9" t="s">
        <v>8</v>
      </c>
      <c r="D8" s="9" t="s">
        <v>9</v>
      </c>
      <c r="E8" s="9" t="s">
        <v>8</v>
      </c>
      <c r="F8" s="9" t="s">
        <v>9</v>
      </c>
      <c r="G8" s="9" t="s">
        <v>8</v>
      </c>
      <c r="H8" s="9" t="s">
        <v>9</v>
      </c>
      <c r="I8" s="9" t="s">
        <v>8</v>
      </c>
      <c r="J8" s="9" t="s">
        <v>9</v>
      </c>
      <c r="K8" s="9" t="s">
        <v>8</v>
      </c>
      <c r="L8" s="9" t="s">
        <v>9</v>
      </c>
      <c r="M8" s="9" t="s">
        <v>8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customFormat="false" ht="23.25" hidden="false" customHeight="true" outlineLevel="0" collapsed="false">
      <c r="A9" s="36" t="s">
        <v>27</v>
      </c>
      <c r="B9" s="213" t="s">
        <v>28</v>
      </c>
      <c r="C9" s="36"/>
      <c r="D9" s="36"/>
      <c r="E9" s="36"/>
      <c r="F9" s="213"/>
      <c r="G9" s="213"/>
      <c r="H9" s="213"/>
      <c r="I9" s="213"/>
      <c r="J9" s="47"/>
      <c r="K9" s="47"/>
      <c r="L9" s="47"/>
      <c r="M9" s="47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customFormat="false" ht="19.5" hidden="false" customHeight="true" outlineLevel="0" collapsed="false">
      <c r="A10" s="214" t="s">
        <v>29</v>
      </c>
      <c r="B10" s="215"/>
      <c r="C10" s="42"/>
      <c r="D10" s="42"/>
      <c r="E10" s="42"/>
      <c r="F10" s="42"/>
      <c r="G10" s="42"/>
      <c r="H10" s="216"/>
      <c r="I10" s="216"/>
      <c r="J10" s="47"/>
      <c r="K10" s="47"/>
      <c r="L10" s="47"/>
      <c r="M10" s="47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</row>
    <row r="11" customFormat="false" ht="46.15" hidden="false" customHeight="true" outlineLevel="0" collapsed="false">
      <c r="A11" s="29" t="s">
        <v>152</v>
      </c>
      <c r="B11" s="217" t="n">
        <v>210000</v>
      </c>
      <c r="C11" s="46"/>
      <c r="D11" s="46"/>
      <c r="E11" s="25" t="n">
        <v>210000</v>
      </c>
      <c r="F11" s="46"/>
      <c r="G11" s="46"/>
      <c r="H11" s="218"/>
      <c r="I11" s="218"/>
      <c r="J11" s="219"/>
      <c r="K11" s="219"/>
      <c r="L11" s="219"/>
      <c r="M11" s="219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</row>
    <row r="12" customFormat="false" ht="51.45" hidden="false" customHeight="true" outlineLevel="0" collapsed="false">
      <c r="A12" s="29" t="s">
        <v>153</v>
      </c>
      <c r="B12" s="217" t="n">
        <f aca="false">+D12+E12+F12+G12+H12+I12+J12+K12+L12+M12</f>
        <v>257971.78</v>
      </c>
      <c r="C12" s="46"/>
      <c r="D12" s="217" t="n">
        <v>25797.16</v>
      </c>
      <c r="E12" s="217" t="n">
        <v>25797.18</v>
      </c>
      <c r="F12" s="217" t="n">
        <v>25797.18</v>
      </c>
      <c r="G12" s="217" t="n">
        <v>25797.18</v>
      </c>
      <c r="H12" s="217" t="n">
        <v>25797.18</v>
      </c>
      <c r="I12" s="217" t="n">
        <v>25797.18</v>
      </c>
      <c r="J12" s="217" t="n">
        <v>25797.18</v>
      </c>
      <c r="K12" s="217" t="n">
        <v>25797.18</v>
      </c>
      <c r="L12" s="217" t="n">
        <v>25797.18</v>
      </c>
      <c r="M12" s="217" t="n">
        <v>25797.18</v>
      </c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</row>
    <row r="13" customFormat="false" ht="19.5" hidden="false" customHeight="true" outlineLevel="0" collapsed="false">
      <c r="A13" s="65"/>
      <c r="B13" s="220"/>
      <c r="C13" s="46"/>
      <c r="D13" s="46"/>
      <c r="E13" s="46"/>
      <c r="F13" s="46"/>
      <c r="G13" s="46"/>
      <c r="H13" s="47"/>
      <c r="I13" s="47"/>
      <c r="J13" s="47"/>
      <c r="K13" s="47"/>
      <c r="L13" s="47"/>
      <c r="M13" s="47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</row>
    <row r="14" customFormat="false" ht="19.5" hidden="false" customHeight="true" outlineLevel="0" collapsed="false">
      <c r="A14" s="221"/>
      <c r="B14" s="220"/>
      <c r="C14" s="46"/>
      <c r="D14" s="46"/>
      <c r="E14" s="46"/>
      <c r="F14" s="46"/>
      <c r="G14" s="46"/>
      <c r="H14" s="47"/>
      <c r="I14" s="47"/>
      <c r="J14" s="47"/>
      <c r="K14" s="47"/>
      <c r="L14" s="47"/>
      <c r="M14" s="47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</row>
    <row r="15" customFormat="false" ht="19.5" hidden="false" customHeight="true" outlineLevel="0" collapsed="false">
      <c r="A15" s="222" t="s">
        <v>32</v>
      </c>
      <c r="B15" s="223" t="n">
        <v>467971.78</v>
      </c>
      <c r="C15" s="42" t="n">
        <f aca="false">C11+C12+C13+C14</f>
        <v>0</v>
      </c>
      <c r="D15" s="42" t="n">
        <f aca="false">D11+D12+D13+D14</f>
        <v>25797.16</v>
      </c>
      <c r="E15" s="42" t="n">
        <f aca="false">E11+E12+E13+E14</f>
        <v>235797.18</v>
      </c>
      <c r="F15" s="42" t="n">
        <f aca="false">F11+F12+F13+F14</f>
        <v>25797.18</v>
      </c>
      <c r="G15" s="42" t="n">
        <f aca="false">G11+G12+G13+G14</f>
        <v>25797.18</v>
      </c>
      <c r="H15" s="42" t="n">
        <f aca="false">H11+H12+H13+H14</f>
        <v>25797.18</v>
      </c>
      <c r="I15" s="42" t="n">
        <f aca="false">I11+I12+I13+I14</f>
        <v>25797.18</v>
      </c>
      <c r="J15" s="42" t="n">
        <f aca="false">J11+J12+J13+J14</f>
        <v>25797.18</v>
      </c>
      <c r="K15" s="42" t="n">
        <f aca="false">K11+K12+K13+K14</f>
        <v>25797.18</v>
      </c>
      <c r="L15" s="42" t="n">
        <f aca="false">L11+L12+L13+L14</f>
        <v>25797.18</v>
      </c>
      <c r="M15" s="42" t="n">
        <f aca="false">M11+M12+M13+M14</f>
        <v>25797.18</v>
      </c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</row>
    <row r="16" customFormat="false" ht="19.5" hidden="false" customHeight="true" outlineLevel="0" collapsed="false">
      <c r="A16" s="222" t="s">
        <v>33</v>
      </c>
      <c r="B16" s="220" t="n">
        <f aca="false">B15*0.001</f>
        <v>467.97178</v>
      </c>
      <c r="C16" s="46" t="n">
        <f aca="false">C15*0.001</f>
        <v>0</v>
      </c>
      <c r="D16" s="46" t="n">
        <f aca="false">D15*0.001</f>
        <v>25.79716</v>
      </c>
      <c r="E16" s="46" t="n">
        <f aca="false">E15*0.001</f>
        <v>235.79718</v>
      </c>
      <c r="F16" s="46" t="n">
        <f aca="false">F15*0.001</f>
        <v>25.79718</v>
      </c>
      <c r="G16" s="46" t="n">
        <f aca="false">G15*0.001</f>
        <v>25.79718</v>
      </c>
      <c r="H16" s="46" t="n">
        <f aca="false">H15*0.001</f>
        <v>25.79718</v>
      </c>
      <c r="I16" s="46" t="n">
        <f aca="false">I15*0.001</f>
        <v>25.79718</v>
      </c>
      <c r="J16" s="46" t="n">
        <f aca="false">J15*0.001</f>
        <v>25.79718</v>
      </c>
      <c r="K16" s="46" t="n">
        <f aca="false">K15*0.001</f>
        <v>25.79718</v>
      </c>
      <c r="L16" s="46" t="n">
        <f aca="false">L15*0.001</f>
        <v>25.79718</v>
      </c>
      <c r="M16" s="46" t="n">
        <f aca="false">M15*0.001</f>
        <v>25.79718</v>
      </c>
      <c r="N16" s="52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</row>
    <row r="17" customFormat="false" ht="30" hidden="false" customHeight="true" outlineLevel="0" collapsed="false">
      <c r="A17" s="224" t="s">
        <v>34</v>
      </c>
      <c r="B17" s="215" t="n">
        <f aca="false">SUM(B15:B16)</f>
        <v>468439.75178</v>
      </c>
      <c r="C17" s="42" t="n">
        <f aca="false">C15+C16</f>
        <v>0</v>
      </c>
      <c r="D17" s="42" t="n">
        <f aca="false">D15+D16</f>
        <v>25822.95716</v>
      </c>
      <c r="E17" s="42" t="n">
        <f aca="false">E15+E16</f>
        <v>236032.97718</v>
      </c>
      <c r="F17" s="42" t="n">
        <f aca="false">F15+F16</f>
        <v>25822.97718</v>
      </c>
      <c r="G17" s="42" t="n">
        <f aca="false">G15+G16</f>
        <v>25822.97718</v>
      </c>
      <c r="H17" s="42" t="n">
        <f aca="false">H15+H16</f>
        <v>25822.97718</v>
      </c>
      <c r="I17" s="42" t="n">
        <f aca="false">I15+I16</f>
        <v>25822.97718</v>
      </c>
      <c r="J17" s="42" t="n">
        <f aca="false">J15+J16</f>
        <v>25822.97718</v>
      </c>
      <c r="K17" s="42" t="n">
        <f aca="false">K15+K16</f>
        <v>25822.97718</v>
      </c>
      <c r="L17" s="42" t="n">
        <f aca="false">L15+L16</f>
        <v>25822.97718</v>
      </c>
      <c r="M17" s="42" t="n">
        <f aca="false">M15+M16</f>
        <v>25822.97718</v>
      </c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43" t="n">
        <f aca="false">B17*0.15</f>
        <v>70265.962767</v>
      </c>
    </row>
    <row r="18" customFormat="false" ht="15" hidden="false" customHeight="true" outlineLevel="0" collapsed="false">
      <c r="A18" s="198"/>
      <c r="B18" s="52"/>
      <c r="C18" s="52"/>
      <c r="D18" s="52"/>
      <c r="E18" s="52"/>
      <c r="F18" s="52"/>
      <c r="G18" s="52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</row>
    <row r="19" customFormat="false" ht="33" hidden="false" customHeight="true" outlineLevel="0" collapsed="false">
      <c r="A19" s="225" t="s">
        <v>115</v>
      </c>
      <c r="B19" s="225"/>
      <c r="C19" s="210" t="n">
        <v>2024</v>
      </c>
      <c r="D19" s="211" t="n">
        <v>2025</v>
      </c>
      <c r="E19" s="211"/>
      <c r="F19" s="211" t="n">
        <v>2026</v>
      </c>
      <c r="G19" s="211"/>
      <c r="H19" s="211" t="n">
        <v>2027</v>
      </c>
      <c r="I19" s="211"/>
      <c r="J19" s="212" t="n">
        <v>2028</v>
      </c>
      <c r="K19" s="212"/>
      <c r="L19" s="212" t="n">
        <v>2029</v>
      </c>
      <c r="M19" s="212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</row>
    <row r="20" s="62" customFormat="true" ht="19.5" hidden="false" customHeight="true" outlineLevel="0" collapsed="false">
      <c r="A20" s="226" t="s">
        <v>36</v>
      </c>
      <c r="B20" s="226"/>
      <c r="C20" s="9" t="s">
        <v>8</v>
      </c>
      <c r="D20" s="9" t="s">
        <v>9</v>
      </c>
      <c r="E20" s="9" t="s">
        <v>8</v>
      </c>
      <c r="F20" s="9" t="s">
        <v>9</v>
      </c>
      <c r="G20" s="9" t="s">
        <v>8</v>
      </c>
      <c r="H20" s="9" t="s">
        <v>9</v>
      </c>
      <c r="I20" s="9" t="s">
        <v>8</v>
      </c>
      <c r="J20" s="9" t="s">
        <v>9</v>
      </c>
      <c r="K20" s="9" t="s">
        <v>8</v>
      </c>
      <c r="L20" s="9" t="s">
        <v>9</v>
      </c>
      <c r="M20" s="9" t="s">
        <v>8</v>
      </c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</row>
    <row r="21" customFormat="false" ht="39.55" hidden="false" customHeight="true" outlineLevel="0" collapsed="false">
      <c r="A21" s="227" t="s">
        <v>40</v>
      </c>
      <c r="B21" s="227"/>
      <c r="C21" s="68"/>
      <c r="D21" s="36" t="s">
        <v>154</v>
      </c>
      <c r="E21" s="36" t="s">
        <v>155</v>
      </c>
      <c r="F21" s="36" t="s">
        <v>156</v>
      </c>
      <c r="G21" s="36" t="s">
        <v>156</v>
      </c>
      <c r="H21" s="36" t="s">
        <v>156</v>
      </c>
      <c r="I21" s="65"/>
      <c r="J21" s="65"/>
      <c r="K21" s="36" t="s">
        <v>156</v>
      </c>
      <c r="L21" s="65"/>
      <c r="M21" s="36" t="s">
        <v>156</v>
      </c>
    </row>
    <row r="22" customFormat="false" ht="38.05" hidden="false" customHeight="true" outlineLevel="0" collapsed="false">
      <c r="A22" s="227" t="s">
        <v>43</v>
      </c>
      <c r="B22" s="227"/>
      <c r="C22" s="68"/>
      <c r="D22" s="68"/>
      <c r="E22" s="36" t="s">
        <v>157</v>
      </c>
      <c r="F22" s="69"/>
      <c r="G22" s="69"/>
      <c r="H22" s="65"/>
      <c r="I22" s="65"/>
      <c r="J22" s="65"/>
      <c r="K22" s="65"/>
      <c r="L22" s="65"/>
      <c r="M22" s="65"/>
    </row>
    <row r="23" customFormat="false" ht="21" hidden="false" customHeight="true" outlineLevel="0" collapsed="false">
      <c r="A23" s="227" t="s">
        <v>45</v>
      </c>
      <c r="B23" s="227"/>
      <c r="C23" s="68"/>
      <c r="D23" s="68"/>
      <c r="E23" s="68"/>
      <c r="F23" s="69"/>
      <c r="G23" s="69"/>
      <c r="H23" s="65"/>
      <c r="I23" s="65"/>
      <c r="J23" s="65"/>
      <c r="K23" s="65"/>
      <c r="L23" s="65"/>
      <c r="M23" s="65"/>
    </row>
    <row r="24" customFormat="false" ht="21" hidden="false" customHeight="true" outlineLevel="0" collapsed="false">
      <c r="A24" s="227" t="s">
        <v>47</v>
      </c>
      <c r="B24" s="227"/>
      <c r="C24" s="68"/>
      <c r="D24" s="68"/>
      <c r="E24" s="68"/>
      <c r="F24" s="69"/>
      <c r="G24" s="69"/>
      <c r="H24" s="65"/>
      <c r="I24" s="65"/>
      <c r="J24" s="65"/>
      <c r="K24" s="65"/>
      <c r="L24" s="65"/>
      <c r="M24" s="65"/>
    </row>
    <row r="25" customFormat="false" ht="21" hidden="false" customHeight="true" outlineLevel="0" collapsed="false">
      <c r="A25" s="221"/>
      <c r="B25" s="221"/>
      <c r="C25" s="68"/>
      <c r="D25" s="68"/>
      <c r="E25" s="68"/>
      <c r="F25" s="69"/>
      <c r="G25" s="69"/>
      <c r="H25" s="65"/>
      <c r="I25" s="65"/>
      <c r="J25" s="65"/>
      <c r="K25" s="65"/>
      <c r="L25" s="65"/>
      <c r="M25" s="65"/>
    </row>
    <row r="27" customFormat="false" ht="15" hidden="true" customHeight="false" outlineLevel="0" collapsed="false">
      <c r="B27" s="17" t="s">
        <v>68</v>
      </c>
      <c r="C27" s="17" t="e">
        <f aca="false">SUM(#REF!)</f>
        <v>#REF!</v>
      </c>
      <c r="D27" s="17" t="n">
        <v>301</v>
      </c>
      <c r="E27" s="17" t="e">
        <f aca="false">C27+SUM(#REF!)</f>
        <v>#REF!</v>
      </c>
      <c r="F27" s="17" t="e">
        <f aca="false">E27+SUM(#REF!)</f>
        <v>#REF!</v>
      </c>
      <c r="G27" s="17" t="e">
        <f aca="false">F27+SUM(#REF!)</f>
        <v>#REF!</v>
      </c>
      <c r="H27" s="17" t="e">
        <f aca="false">G27+SUM(#REF!)</f>
        <v>#REF!</v>
      </c>
      <c r="I27" s="17" t="e">
        <f aca="false">H27+SUM(#REF!)</f>
        <v>#REF!</v>
      </c>
    </row>
    <row r="28" customFormat="false" ht="15" hidden="true" customHeight="false" outlineLevel="0" collapsed="false">
      <c r="B28" s="17" t="s">
        <v>69</v>
      </c>
      <c r="C28" s="17" t="e">
        <f aca="false">SUM(#REF!)</f>
        <v>#REF!</v>
      </c>
      <c r="E28" s="17" t="e">
        <f aca="false">C28+SUM(#REF!)</f>
        <v>#REF!</v>
      </c>
      <c r="F28" s="17" t="e">
        <f aca="false">E28+SUM(#REF!)</f>
        <v>#REF!</v>
      </c>
      <c r="G28" s="17" t="e">
        <f aca="false">F28+SUM(#REF!)</f>
        <v>#REF!</v>
      </c>
      <c r="H28" s="17" t="e">
        <f aca="false">G28+SUM(#REF!)</f>
        <v>#REF!</v>
      </c>
      <c r="I28" s="17" t="e">
        <f aca="false">H28+SUM(#REF!)</f>
        <v>#REF!</v>
      </c>
    </row>
  </sheetData>
  <mergeCells count="24">
    <mergeCell ref="A7:B7"/>
    <mergeCell ref="D7:E7"/>
    <mergeCell ref="F7:G7"/>
    <mergeCell ref="H7:I7"/>
    <mergeCell ref="J7:K7"/>
    <mergeCell ref="L7:M7"/>
    <mergeCell ref="R7:W7"/>
    <mergeCell ref="X7:AC7"/>
    <mergeCell ref="AD7:AH7"/>
    <mergeCell ref="A19:B19"/>
    <mergeCell ref="D19:E19"/>
    <mergeCell ref="F19:G19"/>
    <mergeCell ref="H19:I19"/>
    <mergeCell ref="J19:K19"/>
    <mergeCell ref="L19:M19"/>
    <mergeCell ref="R19:W19"/>
    <mergeCell ref="X19:AC19"/>
    <mergeCell ref="AD19:AH19"/>
    <mergeCell ref="A20:B20"/>
    <mergeCell ref="A21:B21"/>
    <mergeCell ref="A22:B22"/>
    <mergeCell ref="A23:B23"/>
    <mergeCell ref="A24:B24"/>
    <mergeCell ref="A25:B2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1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2" activeCellId="0" sqref="A12"/>
    </sheetView>
  </sheetViews>
  <sheetFormatPr defaultColWidth="11.5703125" defaultRowHeight="12.8" zeroHeight="false" outlineLevelRow="0" outlineLevelCol="0"/>
  <cols>
    <col collapsed="false" customWidth="true" hidden="false" outlineLevel="0" max="1" min="1" style="1" width="18.66"/>
    <col collapsed="false" customWidth="true" hidden="false" outlineLevel="0" max="2" min="2" style="1" width="36.11"/>
    <col collapsed="false" customWidth="true" hidden="false" outlineLevel="0" max="3" min="3" style="1" width="39.36"/>
    <col collapsed="false" customWidth="true" hidden="false" outlineLevel="0" max="5" min="5" style="1" width="18.85"/>
  </cols>
  <sheetData>
    <row r="1" customFormat="false" ht="103.6" hidden="false" customHeight="false" outlineLevel="0" collapsed="false">
      <c r="A1" s="29" t="s">
        <v>158</v>
      </c>
      <c r="B1" s="29" t="s">
        <v>14</v>
      </c>
      <c r="C1" s="149" t="s">
        <v>159</v>
      </c>
      <c r="D1" s="150"/>
      <c r="E1" s="151" t="n">
        <v>468439.75</v>
      </c>
      <c r="G1" s="228"/>
    </row>
    <row r="3" customFormat="false" ht="58.85" hidden="false" customHeight="false" outlineLevel="0" collapsed="false">
      <c r="A3" s="149" t="s">
        <v>97</v>
      </c>
      <c r="B3" s="29" t="s">
        <v>160</v>
      </c>
    </row>
    <row r="4" customFormat="false" ht="13.8" hidden="false" customHeight="false" outlineLevel="0" collapsed="false">
      <c r="A4" s="149" t="s">
        <v>99</v>
      </c>
      <c r="B4" s="149" t="s">
        <v>14</v>
      </c>
    </row>
    <row r="5" customFormat="false" ht="13.8" hidden="false" customHeight="false" outlineLevel="0" collapsed="false">
      <c r="A5" s="149" t="s">
        <v>100</v>
      </c>
      <c r="B5" s="149" t="s">
        <v>151</v>
      </c>
    </row>
    <row r="6" customFormat="false" ht="13.8" hidden="false" customHeight="false" outlineLevel="0" collapsed="false">
      <c r="A6" s="149" t="s">
        <v>101</v>
      </c>
      <c r="B6" s="149"/>
    </row>
    <row r="7" customFormat="false" ht="13.8" hidden="false" customHeight="false" outlineLevel="0" collapsed="false">
      <c r="A7" s="149" t="s">
        <v>102</v>
      </c>
      <c r="B7" s="149" t="s">
        <v>161</v>
      </c>
    </row>
    <row r="8" customFormat="false" ht="24" hidden="false" customHeight="false" outlineLevel="0" collapsed="false">
      <c r="A8" s="149" t="s">
        <v>104</v>
      </c>
      <c r="B8" s="149" t="s">
        <v>150</v>
      </c>
    </row>
    <row r="10" customFormat="false" ht="13.8" hidden="false" customHeight="false" outlineLevel="0" collapsed="false">
      <c r="A10" s="29" t="s">
        <v>14</v>
      </c>
      <c r="B10" s="154" t="s">
        <v>2</v>
      </c>
      <c r="C10" s="154" t="s">
        <v>3</v>
      </c>
      <c r="D10" s="154" t="s">
        <v>4</v>
      </c>
      <c r="E10" s="154" t="s">
        <v>5</v>
      </c>
      <c r="F10" s="155" t="s">
        <v>6</v>
      </c>
    </row>
    <row r="11" customFormat="false" ht="24" hidden="false" customHeight="false" outlineLevel="0" collapsed="false">
      <c r="A11" s="29" t="s">
        <v>152</v>
      </c>
      <c r="B11" s="157" t="n">
        <v>210000</v>
      </c>
      <c r="C11" s="156"/>
      <c r="D11" s="156"/>
      <c r="E11" s="156"/>
      <c r="F11" s="164"/>
    </row>
    <row r="12" customFormat="false" ht="58" hidden="false" customHeight="false" outlineLevel="0" collapsed="false">
      <c r="A12" s="29" t="s">
        <v>153</v>
      </c>
      <c r="B12" s="157" t="n">
        <v>51594.35</v>
      </c>
      <c r="C12" s="157" t="n">
        <v>51594.35</v>
      </c>
      <c r="D12" s="157" t="n">
        <v>51594.36</v>
      </c>
      <c r="E12" s="157" t="n">
        <v>51594.36</v>
      </c>
      <c r="F12" s="158" t="n">
        <v>51594.36</v>
      </c>
    </row>
    <row r="13" customFormat="false" ht="13.8" hidden="false" customHeight="false" outlineLevel="0" collapsed="false">
      <c r="A13" s="29" t="s">
        <v>121</v>
      </c>
      <c r="B13" s="157" t="n">
        <v>261594.35</v>
      </c>
      <c r="C13" s="157" t="n">
        <v>51594.35</v>
      </c>
      <c r="D13" s="157" t="n">
        <v>51594.36</v>
      </c>
      <c r="E13" s="157" t="n">
        <v>51594.36</v>
      </c>
      <c r="F13" s="158" t="n">
        <v>51594.36</v>
      </c>
    </row>
    <row r="14" customFormat="false" ht="13.8" hidden="false" customHeight="false" outlineLevel="0" collapsed="false">
      <c r="A14" s="29" t="s">
        <v>17</v>
      </c>
      <c r="B14" s="165" t="n">
        <v>467971.78</v>
      </c>
      <c r="C14" s="165"/>
      <c r="D14" s="165"/>
      <c r="E14" s="165"/>
      <c r="F14" s="165"/>
    </row>
    <row r="16" customFormat="false" ht="13.8" hidden="false" customHeight="false" outlineLevel="0" collapsed="false">
      <c r="A16" s="29" t="s">
        <v>146</v>
      </c>
      <c r="B16" s="155" t="s">
        <v>28</v>
      </c>
    </row>
    <row r="17" customFormat="false" ht="13.8" hidden="false" customHeight="false" outlineLevel="0" collapsed="false">
      <c r="A17" s="29" t="s">
        <v>107</v>
      </c>
      <c r="B17" s="165" t="n">
        <v>467971.78</v>
      </c>
    </row>
    <row r="18" customFormat="false" ht="24" hidden="false" customHeight="false" outlineLevel="0" collapsed="false">
      <c r="A18" s="29" t="s">
        <v>162</v>
      </c>
      <c r="B18" s="158" t="n">
        <v>210000</v>
      </c>
    </row>
    <row r="19" customFormat="false" ht="58" hidden="false" customHeight="false" outlineLevel="0" collapsed="false">
      <c r="A19" s="29" t="s">
        <v>153</v>
      </c>
      <c r="B19" s="158" t="n">
        <v>257971.78</v>
      </c>
    </row>
    <row r="20" customFormat="false" ht="24" hidden="false" customHeight="false" outlineLevel="0" collapsed="false">
      <c r="A20" s="29" t="s">
        <v>111</v>
      </c>
      <c r="B20" s="165" t="n">
        <v>467.97</v>
      </c>
    </row>
    <row r="21" customFormat="false" ht="24" hidden="false" customHeight="false" outlineLevel="0" collapsed="false">
      <c r="A21" s="29" t="s">
        <v>104</v>
      </c>
      <c r="B21" s="187" t="n">
        <v>468439.75</v>
      </c>
    </row>
  </sheetData>
  <mergeCells count="1">
    <mergeCell ref="B14:F1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Roman,Normale"&amp;12&amp;Kffffff&amp;A</oddHeader>
    <oddFooter>&amp;C&amp;"Times New Roman,Normale"&amp;12&amp;KffffffPagina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Z27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9" activeCellId="0" sqref="L19"/>
    </sheetView>
  </sheetViews>
  <sheetFormatPr defaultColWidth="9.13671875" defaultRowHeight="15" zeroHeight="false" outlineLevelRow="0" outlineLevelCol="0"/>
  <cols>
    <col collapsed="false" customWidth="true" hidden="false" outlineLevel="0" max="1" min="1" style="17" width="23.57"/>
    <col collapsed="false" customWidth="true" hidden="false" outlineLevel="0" max="2" min="2" style="17" width="21.29"/>
    <col collapsed="false" customWidth="true" hidden="false" outlineLevel="0" max="3" min="3" style="17" width="22.63"/>
    <col collapsed="false" customWidth="true" hidden="false" outlineLevel="0" max="4" min="4" style="17" width="14.72"/>
    <col collapsed="false" customWidth="true" hidden="false" outlineLevel="0" max="5" min="5" style="17" width="18.76"/>
    <col collapsed="false" customWidth="true" hidden="false" outlineLevel="0" max="6" min="6" style="17" width="12.78"/>
    <col collapsed="false" customWidth="true" hidden="false" outlineLevel="0" max="7" min="7" style="17" width="18.07"/>
    <col collapsed="false" customWidth="true" hidden="false" outlineLevel="0" max="8" min="8" style="17" width="12.22"/>
    <col collapsed="false" customWidth="true" hidden="false" outlineLevel="0" max="9" min="9" style="17" width="19.31"/>
    <col collapsed="false" customWidth="true" hidden="false" outlineLevel="0" max="10" min="10" style="17" width="12.1"/>
    <col collapsed="false" customWidth="true" hidden="false" outlineLevel="0" max="11" min="11" style="17" width="18.89"/>
    <col collapsed="false" customWidth="true" hidden="false" outlineLevel="0" max="12" min="12" style="17" width="13.75"/>
    <col collapsed="false" customWidth="true" hidden="false" outlineLevel="0" max="13" min="13" style="17" width="16.11"/>
    <col collapsed="false" customWidth="true" hidden="false" outlineLevel="0" max="34" min="14" style="17" width="8.29"/>
    <col collapsed="false" customWidth="false" hidden="false" outlineLevel="0" max="35" min="35" style="17" width="9.13"/>
    <col collapsed="false" customWidth="true" hidden="false" outlineLevel="0" max="36" min="36" style="17" width="13.02"/>
    <col collapsed="false" customWidth="false" hidden="false" outlineLevel="0" max="1024" min="37" style="17" width="9.13"/>
  </cols>
  <sheetData>
    <row r="1" customFormat="false" ht="30" hidden="false" customHeight="true" outlineLevel="0" collapsed="false">
      <c r="A1" s="206" t="s">
        <v>18</v>
      </c>
      <c r="B1" s="229" t="s">
        <v>148</v>
      </c>
      <c r="C1" s="229"/>
    </row>
    <row r="2" customFormat="false" ht="43.5" hidden="false" customHeight="true" outlineLevel="0" collapsed="false">
      <c r="A2" s="206" t="s">
        <v>20</v>
      </c>
      <c r="B2" s="36" t="s">
        <v>163</v>
      </c>
      <c r="C2" s="36"/>
      <c r="D2" s="22"/>
      <c r="E2" s="22"/>
      <c r="F2" s="22"/>
    </row>
    <row r="3" customFormat="false" ht="15" hidden="false" customHeight="false" outlineLevel="0" collapsed="false">
      <c r="A3" s="206" t="s">
        <v>22</v>
      </c>
      <c r="B3" s="109" t="s">
        <v>15</v>
      </c>
      <c r="C3" s="109"/>
      <c r="D3" s="24"/>
      <c r="E3" s="24"/>
      <c r="F3" s="24"/>
    </row>
    <row r="4" customFormat="false" ht="26.45" hidden="false" customHeight="true" outlineLevel="0" collapsed="false">
      <c r="A4" s="206" t="s">
        <v>23</v>
      </c>
      <c r="B4" s="25" t="n">
        <v>369202.71</v>
      </c>
      <c r="C4" s="230"/>
      <c r="D4" s="27"/>
      <c r="E4" s="27"/>
      <c r="F4" s="27"/>
    </row>
    <row r="5" customFormat="false" ht="23.25" hidden="false" customHeight="true" outlineLevel="0" collapsed="false">
      <c r="A5" s="206" t="s">
        <v>24</v>
      </c>
      <c r="B5" s="29" t="s">
        <v>164</v>
      </c>
      <c r="C5" s="230"/>
    </row>
    <row r="6" customFormat="false" ht="15" hidden="false" customHeight="false" outlineLevel="0" collapsed="false">
      <c r="A6" s="31"/>
    </row>
    <row r="7" customFormat="false" ht="33.6" hidden="false" customHeight="true" outlineLevel="0" collapsed="false">
      <c r="A7" s="209" t="s">
        <v>26</v>
      </c>
      <c r="B7" s="209"/>
      <c r="C7" s="210" t="n">
        <v>2024</v>
      </c>
      <c r="D7" s="211" t="n">
        <v>2025</v>
      </c>
      <c r="E7" s="211"/>
      <c r="F7" s="211" t="n">
        <v>2026</v>
      </c>
      <c r="G7" s="211"/>
      <c r="H7" s="211" t="n">
        <v>2027</v>
      </c>
      <c r="I7" s="211"/>
      <c r="J7" s="212" t="n">
        <v>2028</v>
      </c>
      <c r="K7" s="212"/>
      <c r="L7" s="212" t="n">
        <v>2028</v>
      </c>
      <c r="M7" s="212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customFormat="false" ht="13.8" hidden="false" customHeight="false" outlineLevel="0" collapsed="false">
      <c r="A8" s="36" t="s">
        <v>27</v>
      </c>
      <c r="B8" s="36" t="s">
        <v>28</v>
      </c>
      <c r="C8" s="9" t="s">
        <v>8</v>
      </c>
      <c r="D8" s="9" t="s">
        <v>9</v>
      </c>
      <c r="E8" s="9" t="s">
        <v>8</v>
      </c>
      <c r="F8" s="9" t="s">
        <v>9</v>
      </c>
      <c r="G8" s="9" t="s">
        <v>8</v>
      </c>
      <c r="H8" s="9" t="s">
        <v>9</v>
      </c>
      <c r="I8" s="9" t="s">
        <v>8</v>
      </c>
      <c r="J8" s="9" t="s">
        <v>9</v>
      </c>
      <c r="K8" s="9" t="s">
        <v>8</v>
      </c>
      <c r="L8" s="9" t="s">
        <v>9</v>
      </c>
      <c r="M8" s="9" t="s">
        <v>8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customFormat="false" ht="19.5" hidden="false" customHeight="true" outlineLevel="0" collapsed="false">
      <c r="A9" s="214" t="s">
        <v>29</v>
      </c>
      <c r="B9" s="42"/>
      <c r="C9" s="42"/>
      <c r="D9" s="42"/>
      <c r="E9" s="42"/>
      <c r="F9" s="42"/>
      <c r="G9" s="42"/>
      <c r="H9" s="216"/>
      <c r="I9" s="216"/>
      <c r="J9" s="47"/>
      <c r="K9" s="47"/>
      <c r="L9" s="47"/>
      <c r="M9" s="47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customFormat="false" ht="46.15" hidden="false" customHeight="true" outlineLevel="0" collapsed="false">
      <c r="A10" s="25" t="s">
        <v>165</v>
      </c>
      <c r="B10" s="25" t="n">
        <f aca="false">+C10+D10+E10+F10+G10+H10+I10+J10+K10+L10+M10</f>
        <v>368833.88</v>
      </c>
      <c r="C10" s="25" t="n">
        <v>18833.88</v>
      </c>
      <c r="D10" s="25" t="n">
        <v>25000</v>
      </c>
      <c r="E10" s="25" t="n">
        <v>25000</v>
      </c>
      <c r="F10" s="25" t="n">
        <v>37500</v>
      </c>
      <c r="G10" s="25" t="n">
        <v>37500</v>
      </c>
      <c r="H10" s="25" t="n">
        <v>37500</v>
      </c>
      <c r="I10" s="25" t="n">
        <v>37500</v>
      </c>
      <c r="J10" s="25" t="n">
        <v>37500</v>
      </c>
      <c r="K10" s="25" t="n">
        <v>37500</v>
      </c>
      <c r="L10" s="25" t="n">
        <v>37500</v>
      </c>
      <c r="M10" s="25" t="n">
        <v>37500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</row>
    <row r="11" customFormat="false" ht="24" hidden="false" customHeight="true" outlineLevel="0" collapsed="false">
      <c r="A11" s="221"/>
      <c r="B11" s="47"/>
      <c r="C11" s="46"/>
      <c r="D11" s="46"/>
      <c r="E11" s="46"/>
      <c r="F11" s="46"/>
      <c r="G11" s="46"/>
      <c r="H11" s="174"/>
      <c r="I11" s="174"/>
      <c r="J11" s="47"/>
      <c r="K11" s="47"/>
      <c r="L11" s="47"/>
      <c r="M11" s="47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</row>
    <row r="12" customFormat="false" ht="19.5" hidden="false" customHeight="true" outlineLevel="0" collapsed="false">
      <c r="A12" s="65"/>
      <c r="B12" s="46"/>
      <c r="C12" s="46"/>
      <c r="D12" s="46"/>
      <c r="E12" s="46"/>
      <c r="F12" s="46"/>
      <c r="G12" s="46"/>
      <c r="H12" s="47"/>
      <c r="I12" s="47"/>
      <c r="J12" s="47"/>
      <c r="K12" s="47"/>
      <c r="L12" s="47"/>
      <c r="M12" s="47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</row>
    <row r="13" customFormat="false" ht="19.5" hidden="false" customHeight="true" outlineLevel="0" collapsed="false">
      <c r="A13" s="221"/>
      <c r="B13" s="46"/>
      <c r="C13" s="46"/>
      <c r="D13" s="46"/>
      <c r="E13" s="46"/>
      <c r="F13" s="46"/>
      <c r="G13" s="46"/>
      <c r="H13" s="47"/>
      <c r="I13" s="47"/>
      <c r="J13" s="47"/>
      <c r="K13" s="47"/>
      <c r="L13" s="47"/>
      <c r="M13" s="47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</row>
    <row r="14" customFormat="false" ht="19.5" hidden="false" customHeight="true" outlineLevel="0" collapsed="false">
      <c r="A14" s="222" t="s">
        <v>32</v>
      </c>
      <c r="B14" s="165" t="n">
        <v>368833.88</v>
      </c>
      <c r="C14" s="42" t="n">
        <f aca="false">C10+C11+C12+C13</f>
        <v>18833.88</v>
      </c>
      <c r="D14" s="42" t="n">
        <f aca="false">D10+D11+D12+D13</f>
        <v>25000</v>
      </c>
      <c r="E14" s="42" t="n">
        <f aca="false">E10+E11+E12+E13</f>
        <v>25000</v>
      </c>
      <c r="F14" s="42" t="n">
        <f aca="false">F10+F11+F12+F13</f>
        <v>37500</v>
      </c>
      <c r="G14" s="42" t="n">
        <f aca="false">G10+G11+G12+G13</f>
        <v>37500</v>
      </c>
      <c r="H14" s="42" t="n">
        <f aca="false">K10+H11+H12+H13</f>
        <v>37500</v>
      </c>
      <c r="I14" s="42" t="n">
        <f aca="false">I10+I11+I12+I13</f>
        <v>37500</v>
      </c>
      <c r="J14" s="42" t="n">
        <f aca="false">J10+J11+J12+J13</f>
        <v>37500</v>
      </c>
      <c r="K14" s="42" t="n">
        <f aca="false">K10+K11+K12+K13</f>
        <v>37500</v>
      </c>
      <c r="L14" s="42" t="n">
        <f aca="false">L10+L11+L12+L13</f>
        <v>37500</v>
      </c>
      <c r="M14" s="42" t="n">
        <f aca="false">M10+M11+M12+M13</f>
        <v>37500</v>
      </c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</row>
    <row r="15" customFormat="false" ht="19.5" hidden="false" customHeight="true" outlineLevel="0" collapsed="false">
      <c r="A15" s="222" t="s">
        <v>33</v>
      </c>
      <c r="B15" s="46" t="n">
        <f aca="false">B14*0.001</f>
        <v>368.83388</v>
      </c>
      <c r="C15" s="46" t="n">
        <f aca="false">C14*0.001</f>
        <v>18.83388</v>
      </c>
      <c r="D15" s="46" t="n">
        <f aca="false">D14*0.001</f>
        <v>25</v>
      </c>
      <c r="E15" s="46" t="n">
        <f aca="false">E14*0.001</f>
        <v>25</v>
      </c>
      <c r="F15" s="46" t="n">
        <f aca="false">F14*0.001</f>
        <v>37.5</v>
      </c>
      <c r="G15" s="46" t="n">
        <f aca="false">G14*0.001</f>
        <v>37.5</v>
      </c>
      <c r="H15" s="46" t="n">
        <f aca="false">H14*0.001</f>
        <v>37.5</v>
      </c>
      <c r="I15" s="46" t="n">
        <f aca="false">I14*0.001</f>
        <v>37.5</v>
      </c>
      <c r="J15" s="46" t="n">
        <f aca="false">J14*0.001</f>
        <v>37.5</v>
      </c>
      <c r="K15" s="46" t="n">
        <f aca="false">K14*0.001</f>
        <v>37.5</v>
      </c>
      <c r="L15" s="46" t="n">
        <f aca="false">L14*0.001</f>
        <v>37.5</v>
      </c>
      <c r="M15" s="46" t="n">
        <f aca="false">M14*0.001</f>
        <v>37.5</v>
      </c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</row>
    <row r="16" customFormat="false" ht="30" hidden="false" customHeight="true" outlineLevel="0" collapsed="false">
      <c r="A16" s="224" t="s">
        <v>34</v>
      </c>
      <c r="B16" s="42" t="n">
        <f aca="false">SUM(B14:B15)</f>
        <v>369202.71388</v>
      </c>
      <c r="C16" s="42" t="n">
        <f aca="false">C14+C15</f>
        <v>18852.71388</v>
      </c>
      <c r="D16" s="42" t="n">
        <f aca="false">D14+D15</f>
        <v>25025</v>
      </c>
      <c r="E16" s="42" t="n">
        <f aca="false">E14+E15</f>
        <v>25025</v>
      </c>
      <c r="F16" s="42" t="n">
        <f aca="false">F14+F15</f>
        <v>37537.5</v>
      </c>
      <c r="G16" s="42" t="n">
        <f aca="false">G14+G15</f>
        <v>37537.5</v>
      </c>
      <c r="H16" s="42" t="n">
        <f aca="false">H14+H15</f>
        <v>37537.5</v>
      </c>
      <c r="I16" s="42" t="n">
        <f aca="false">I14+I15</f>
        <v>37537.5</v>
      </c>
      <c r="J16" s="42" t="n">
        <f aca="false">J14+J15</f>
        <v>37537.5</v>
      </c>
      <c r="K16" s="42" t="n">
        <f aca="false">K14+K15</f>
        <v>37537.5</v>
      </c>
      <c r="L16" s="42" t="n">
        <f aca="false">L14+L15</f>
        <v>37537.5</v>
      </c>
      <c r="M16" s="42" t="n">
        <f aca="false">M14+M15</f>
        <v>37537.5</v>
      </c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43" t="n">
        <f aca="false">B16*0.15</f>
        <v>55380.407082</v>
      </c>
    </row>
    <row r="17" customFormat="false" ht="16.5" hidden="false" customHeight="true" outlineLevel="0" collapsed="false">
      <c r="A17" s="198"/>
      <c r="B17" s="52"/>
      <c r="C17" s="52"/>
      <c r="D17" s="52"/>
      <c r="E17" s="52"/>
      <c r="F17" s="52"/>
      <c r="G17" s="52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</row>
    <row r="18" customFormat="false" ht="33" hidden="false" customHeight="true" outlineLevel="0" collapsed="false">
      <c r="A18" s="225" t="s">
        <v>115</v>
      </c>
      <c r="B18" s="225"/>
      <c r="C18" s="210" t="n">
        <v>2024</v>
      </c>
      <c r="D18" s="211" t="n">
        <v>2025</v>
      </c>
      <c r="E18" s="211"/>
      <c r="F18" s="211" t="n">
        <v>2026</v>
      </c>
      <c r="G18" s="211"/>
      <c r="H18" s="211" t="n">
        <v>2027</v>
      </c>
      <c r="I18" s="211"/>
      <c r="J18" s="212" t="n">
        <v>2028</v>
      </c>
      <c r="K18" s="212"/>
      <c r="L18" s="212" t="n">
        <v>2029</v>
      </c>
      <c r="M18" s="212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</row>
    <row r="19" s="62" customFormat="true" ht="19.5" hidden="false" customHeight="true" outlineLevel="0" collapsed="false">
      <c r="A19" s="226" t="s">
        <v>36</v>
      </c>
      <c r="B19" s="226"/>
      <c r="C19" s="9" t="s">
        <v>8</v>
      </c>
      <c r="D19" s="9" t="s">
        <v>9</v>
      </c>
      <c r="E19" s="9" t="s">
        <v>8</v>
      </c>
      <c r="F19" s="9" t="s">
        <v>9</v>
      </c>
      <c r="G19" s="9" t="s">
        <v>8</v>
      </c>
      <c r="H19" s="9" t="s">
        <v>9</v>
      </c>
      <c r="I19" s="9" t="s">
        <v>8</v>
      </c>
      <c r="J19" s="9" t="s">
        <v>9</v>
      </c>
      <c r="K19" s="9" t="s">
        <v>8</v>
      </c>
      <c r="L19" s="9" t="s">
        <v>9</v>
      </c>
      <c r="M19" s="9" t="s">
        <v>8</v>
      </c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</row>
    <row r="20" customFormat="false" ht="61.15" hidden="false" customHeight="true" outlineLevel="0" collapsed="false">
      <c r="A20" s="227" t="s">
        <v>40</v>
      </c>
      <c r="B20" s="227"/>
      <c r="C20" s="29" t="s">
        <v>166</v>
      </c>
      <c r="D20" s="68"/>
      <c r="E20" s="29" t="s">
        <v>167</v>
      </c>
      <c r="F20" s="64"/>
      <c r="G20" s="29" t="s">
        <v>167</v>
      </c>
      <c r="H20" s="65"/>
      <c r="I20" s="29" t="s">
        <v>167</v>
      </c>
      <c r="J20" s="65"/>
      <c r="K20" s="29" t="s">
        <v>167</v>
      </c>
      <c r="L20" s="65"/>
      <c r="M20" s="29" t="s">
        <v>167</v>
      </c>
    </row>
    <row r="21" customFormat="false" ht="21" hidden="false" customHeight="true" outlineLevel="0" collapsed="false">
      <c r="A21" s="227" t="s">
        <v>43</v>
      </c>
      <c r="B21" s="227"/>
      <c r="C21" s="68"/>
      <c r="D21" s="68"/>
      <c r="E21" s="68"/>
      <c r="F21" s="69"/>
      <c r="G21" s="69"/>
      <c r="H21" s="65"/>
      <c r="I21" s="65"/>
      <c r="J21" s="65"/>
      <c r="K21" s="65"/>
      <c r="L21" s="65"/>
      <c r="M21" s="65"/>
    </row>
    <row r="22" customFormat="false" ht="21" hidden="false" customHeight="true" outlineLevel="0" collapsed="false">
      <c r="A22" s="227" t="s">
        <v>45</v>
      </c>
      <c r="B22" s="227"/>
      <c r="C22" s="68"/>
      <c r="D22" s="68"/>
      <c r="E22" s="68"/>
      <c r="F22" s="69"/>
      <c r="G22" s="69"/>
      <c r="H22" s="65"/>
      <c r="I22" s="65"/>
      <c r="J22" s="65"/>
      <c r="K22" s="65"/>
      <c r="L22" s="65"/>
      <c r="M22" s="65"/>
    </row>
    <row r="23" customFormat="false" ht="21" hidden="false" customHeight="true" outlineLevel="0" collapsed="false">
      <c r="A23" s="227" t="s">
        <v>47</v>
      </c>
      <c r="B23" s="227"/>
      <c r="C23" s="68"/>
      <c r="D23" s="68"/>
      <c r="E23" s="68"/>
      <c r="F23" s="69"/>
      <c r="G23" s="69"/>
      <c r="H23" s="65"/>
      <c r="I23" s="65"/>
      <c r="J23" s="65"/>
      <c r="K23" s="65"/>
      <c r="L23" s="65"/>
      <c r="M23" s="65"/>
    </row>
    <row r="24" customFormat="false" ht="21" hidden="false" customHeight="true" outlineLevel="0" collapsed="false">
      <c r="A24" s="221"/>
      <c r="B24" s="221"/>
      <c r="C24" s="68"/>
      <c r="D24" s="68"/>
      <c r="E24" s="68"/>
      <c r="F24" s="69"/>
      <c r="G24" s="69"/>
      <c r="H24" s="65"/>
      <c r="I24" s="65"/>
      <c r="J24" s="65"/>
      <c r="K24" s="65"/>
      <c r="L24" s="65"/>
      <c r="M24" s="65"/>
    </row>
    <row r="26" customFormat="false" ht="15" hidden="true" customHeight="false" outlineLevel="0" collapsed="false">
      <c r="B26" s="17" t="s">
        <v>68</v>
      </c>
      <c r="C26" s="17" t="e">
        <f aca="false">SUM(#REF!)</f>
        <v>#REF!</v>
      </c>
      <c r="D26" s="17" t="n">
        <v>301</v>
      </c>
      <c r="E26" s="17" t="e">
        <f aca="false">C26+SUM(#REF!)</f>
        <v>#REF!</v>
      </c>
      <c r="F26" s="17" t="e">
        <f aca="false">E26+SUM(#REF!)</f>
        <v>#REF!</v>
      </c>
      <c r="G26" s="17" t="e">
        <f aca="false">F26+SUM(#REF!)</f>
        <v>#REF!</v>
      </c>
      <c r="H26" s="17" t="e">
        <f aca="false">G26+SUM(#REF!)</f>
        <v>#REF!</v>
      </c>
      <c r="I26" s="17" t="e">
        <f aca="false">H26+SUM(#REF!)</f>
        <v>#REF!</v>
      </c>
    </row>
    <row r="27" customFormat="false" ht="15" hidden="true" customHeight="false" outlineLevel="0" collapsed="false">
      <c r="B27" s="17" t="s">
        <v>69</v>
      </c>
      <c r="C27" s="17" t="e">
        <f aca="false">SUM(#REF!)</f>
        <v>#REF!</v>
      </c>
      <c r="E27" s="17" t="e">
        <f aca="false">C27+SUM(#REF!)</f>
        <v>#REF!</v>
      </c>
      <c r="F27" s="17" t="e">
        <f aca="false">E27+SUM(#REF!)</f>
        <v>#REF!</v>
      </c>
      <c r="G27" s="17" t="e">
        <f aca="false">F27+SUM(#REF!)</f>
        <v>#REF!</v>
      </c>
      <c r="H27" s="17" t="e">
        <f aca="false">G27+SUM(#REF!)</f>
        <v>#REF!</v>
      </c>
      <c r="I27" s="17" t="e">
        <f aca="false">H27+SUM(#REF!)</f>
        <v>#REF!</v>
      </c>
    </row>
  </sheetData>
  <mergeCells count="27">
    <mergeCell ref="B1:C1"/>
    <mergeCell ref="B2:C2"/>
    <mergeCell ref="B3:C3"/>
    <mergeCell ref="A7:B7"/>
    <mergeCell ref="D7:E7"/>
    <mergeCell ref="F7:G7"/>
    <mergeCell ref="H7:I7"/>
    <mergeCell ref="J7:K7"/>
    <mergeCell ref="L7:M7"/>
    <mergeCell ref="R7:W7"/>
    <mergeCell ref="X7:AC7"/>
    <mergeCell ref="AD7:AH7"/>
    <mergeCell ref="A18:B18"/>
    <mergeCell ref="D18:E18"/>
    <mergeCell ref="F18:G18"/>
    <mergeCell ref="H18:I18"/>
    <mergeCell ref="J18:K18"/>
    <mergeCell ref="L18:M18"/>
    <mergeCell ref="R18:W18"/>
    <mergeCell ref="X18:AC18"/>
    <mergeCell ref="AD18:AH18"/>
    <mergeCell ref="A19:B19"/>
    <mergeCell ref="A20:B20"/>
    <mergeCell ref="A21:B21"/>
    <mergeCell ref="A22:B22"/>
    <mergeCell ref="A23:B23"/>
    <mergeCell ref="A24:B2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11" activeCellId="0" sqref="B11"/>
    </sheetView>
  </sheetViews>
  <sheetFormatPr defaultColWidth="11.5703125" defaultRowHeight="12.8" zeroHeight="false" outlineLevelRow="0" outlineLevelCol="0"/>
  <cols>
    <col collapsed="false" customWidth="true" hidden="false" outlineLevel="0" max="1" min="1" style="1" width="22.09"/>
    <col collapsed="false" customWidth="true" hidden="false" outlineLevel="0" max="2" min="2" style="1" width="27.92"/>
    <col collapsed="false" customWidth="true" hidden="false" outlineLevel="0" max="3" min="3" style="1" width="20.53"/>
    <col collapsed="false" customWidth="true" hidden="false" outlineLevel="0" max="5" min="5" style="1" width="20.07"/>
    <col collapsed="false" customWidth="true" hidden="false" outlineLevel="0" max="9" min="9" style="1" width="19.91"/>
  </cols>
  <sheetData>
    <row r="1" customFormat="false" ht="46.4" hidden="false" customHeight="false" outlineLevel="0" collapsed="false">
      <c r="A1" s="29" t="s">
        <v>163</v>
      </c>
      <c r="B1" s="29" t="s">
        <v>15</v>
      </c>
      <c r="C1" s="151" t="n">
        <v>369202.71</v>
      </c>
      <c r="D1" s="150"/>
      <c r="E1" s="151" t="n">
        <v>369202.71</v>
      </c>
    </row>
    <row r="3" customFormat="false" ht="24" hidden="false" customHeight="false" outlineLevel="0" collapsed="false">
      <c r="A3" s="152" t="s">
        <v>97</v>
      </c>
      <c r="B3" s="29" t="s">
        <v>168</v>
      </c>
    </row>
    <row r="4" customFormat="false" ht="13.8" hidden="false" customHeight="false" outlineLevel="0" collapsed="false">
      <c r="A4" s="152" t="s">
        <v>99</v>
      </c>
      <c r="B4" s="29" t="s">
        <v>15</v>
      </c>
    </row>
    <row r="5" customFormat="false" ht="24" hidden="false" customHeight="false" outlineLevel="0" collapsed="false">
      <c r="A5" s="152" t="s">
        <v>100</v>
      </c>
      <c r="B5" s="29" t="s">
        <v>164</v>
      </c>
    </row>
    <row r="6" customFormat="false" ht="13.8" hidden="false" customHeight="false" outlineLevel="0" collapsed="false">
      <c r="A6" s="152" t="s">
        <v>101</v>
      </c>
      <c r="B6" s="29"/>
    </row>
    <row r="7" customFormat="false" ht="24" hidden="false" customHeight="false" outlineLevel="0" collapsed="false">
      <c r="A7" s="152" t="s">
        <v>102</v>
      </c>
      <c r="B7" s="29" t="s">
        <v>169</v>
      </c>
    </row>
    <row r="8" customFormat="false" ht="13.8" hidden="false" customHeight="false" outlineLevel="0" collapsed="false">
      <c r="A8" s="152" t="s">
        <v>104</v>
      </c>
      <c r="B8" s="25" t="n">
        <v>369202.71</v>
      </c>
    </row>
    <row r="10" customFormat="false" ht="13.8" hidden="false" customHeight="false" outlineLevel="0" collapsed="false">
      <c r="A10" s="153" t="s">
        <v>15</v>
      </c>
      <c r="B10" s="154" t="s">
        <v>1</v>
      </c>
      <c r="C10" s="154" t="s">
        <v>2</v>
      </c>
      <c r="D10" s="154" t="s">
        <v>3</v>
      </c>
      <c r="E10" s="154" t="s">
        <v>4</v>
      </c>
      <c r="F10" s="154" t="s">
        <v>5</v>
      </c>
      <c r="G10" s="155" t="s">
        <v>6</v>
      </c>
    </row>
    <row r="11" customFormat="false" ht="13.8" hidden="false" customHeight="false" outlineLevel="0" collapsed="false">
      <c r="A11" s="156" t="s">
        <v>165</v>
      </c>
      <c r="B11" s="157" t="n">
        <v>18833.88</v>
      </c>
      <c r="C11" s="157" t="n">
        <v>50000</v>
      </c>
      <c r="D11" s="157" t="n">
        <v>75000</v>
      </c>
      <c r="E11" s="157" t="n">
        <v>75000</v>
      </c>
      <c r="F11" s="157" t="n">
        <v>75000</v>
      </c>
      <c r="G11" s="158" t="n">
        <v>75000</v>
      </c>
      <c r="I11" s="231" t="n">
        <f aca="false">+G11+F11+E11+D11+C11+B11</f>
        <v>368833.88</v>
      </c>
    </row>
    <row r="12" customFormat="false" ht="13.8" hidden="false" customHeight="false" outlineLevel="0" collapsed="false">
      <c r="A12" s="159" t="s">
        <v>121</v>
      </c>
      <c r="B12" s="157" t="n">
        <v>18833.88</v>
      </c>
      <c r="C12" s="157" t="n">
        <v>50000</v>
      </c>
      <c r="D12" s="157" t="n">
        <v>75000</v>
      </c>
      <c r="E12" s="157" t="n">
        <v>75000</v>
      </c>
      <c r="F12" s="157" t="n">
        <v>75000</v>
      </c>
      <c r="G12" s="158" t="n">
        <v>75000</v>
      </c>
    </row>
    <row r="13" customFormat="false" ht="13.8" hidden="false" customHeight="false" outlineLevel="0" collapsed="false">
      <c r="A13" s="159" t="s">
        <v>17</v>
      </c>
      <c r="B13" s="165" t="n">
        <v>368833.88</v>
      </c>
      <c r="C13" s="165"/>
      <c r="D13" s="165"/>
      <c r="E13" s="165"/>
      <c r="F13" s="165"/>
      <c r="G13" s="165"/>
    </row>
    <row r="15" customFormat="false" ht="13.8" hidden="false" customHeight="false" outlineLevel="0" collapsed="false">
      <c r="A15" s="29" t="s">
        <v>146</v>
      </c>
      <c r="B15" s="155" t="s">
        <v>28</v>
      </c>
    </row>
    <row r="16" customFormat="false" ht="13.8" hidden="false" customHeight="false" outlineLevel="0" collapsed="false">
      <c r="A16" s="29" t="s">
        <v>107</v>
      </c>
      <c r="B16" s="165" t="n">
        <v>368833.88</v>
      </c>
    </row>
    <row r="17" customFormat="false" ht="24" hidden="false" customHeight="false" outlineLevel="0" collapsed="false">
      <c r="A17" s="29" t="s">
        <v>170</v>
      </c>
      <c r="B17" s="163" t="n">
        <v>368833.88</v>
      </c>
    </row>
    <row r="18" customFormat="false" ht="24" hidden="false" customHeight="false" outlineLevel="0" collapsed="false">
      <c r="A18" s="29" t="s">
        <v>111</v>
      </c>
      <c r="B18" s="165" t="n">
        <v>368.83</v>
      </c>
    </row>
    <row r="19" customFormat="false" ht="13.8" hidden="false" customHeight="false" outlineLevel="0" collapsed="false">
      <c r="A19" s="29" t="s">
        <v>104</v>
      </c>
      <c r="B19" s="187" t="n">
        <v>369202.71</v>
      </c>
    </row>
  </sheetData>
  <mergeCells count="1">
    <mergeCell ref="B13:G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Roman,Normale"&amp;12&amp;Kffffff&amp;A</oddHeader>
    <oddFooter>&amp;C&amp;"Times New Roman,Normale"&amp;12&amp;KffffffPagina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Y2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ColWidth="9.13671875" defaultRowHeight="15" zeroHeight="false" outlineLevelRow="0" outlineLevelCol="0"/>
  <cols>
    <col collapsed="false" customWidth="true" hidden="false" outlineLevel="0" max="1" min="1" style="17" width="23.57"/>
    <col collapsed="false" customWidth="true" hidden="false" outlineLevel="0" max="2" min="2" style="17" width="26.95"/>
    <col collapsed="false" customWidth="true" hidden="false" outlineLevel="0" max="3" min="3" style="17" width="21.67"/>
    <col collapsed="false" customWidth="true" hidden="false" outlineLevel="0" max="4" min="4" style="17" width="27.65"/>
    <col collapsed="false" customWidth="true" hidden="false" outlineLevel="0" max="5" min="5" style="17" width="20.56"/>
    <col collapsed="false" customWidth="true" hidden="false" outlineLevel="0" max="6" min="6" style="17" width="17.09"/>
    <col collapsed="false" customWidth="true" hidden="false" outlineLevel="0" max="7" min="7" style="17" width="16.39"/>
    <col collapsed="false" customWidth="true" hidden="false" outlineLevel="0" max="8" min="8" style="17" width="13.89"/>
    <col collapsed="false" customWidth="true" hidden="false" outlineLevel="0" max="9" min="9" style="17" width="14.31"/>
    <col collapsed="false" customWidth="true" hidden="false" outlineLevel="0" max="10" min="10" style="17" width="13.06"/>
    <col collapsed="false" customWidth="true" hidden="false" outlineLevel="0" max="11" min="11" style="17" width="14.03"/>
    <col collapsed="false" customWidth="true" hidden="false" outlineLevel="0" max="12" min="12" style="17" width="12.37"/>
    <col collapsed="false" customWidth="true" hidden="false" outlineLevel="0" max="13" min="13" style="17" width="16.81"/>
    <col collapsed="false" customWidth="true" hidden="false" outlineLevel="0" max="14" min="14" style="17" width="10.57"/>
    <col collapsed="false" customWidth="true" hidden="false" outlineLevel="0" max="15" min="15" style="17" width="14.31"/>
    <col collapsed="false" customWidth="true" hidden="false" outlineLevel="0" max="33" min="16" style="17" width="8.29"/>
    <col collapsed="false" customWidth="false" hidden="false" outlineLevel="0" max="34" min="34" style="17" width="9.13"/>
    <col collapsed="false" customWidth="true" hidden="false" outlineLevel="0" max="35" min="35" style="17" width="13.02"/>
    <col collapsed="false" customWidth="false" hidden="false" outlineLevel="0" max="1024" min="36" style="17" width="9.13"/>
  </cols>
  <sheetData>
    <row r="1" customFormat="false" ht="30" hidden="false" customHeight="true" outlineLevel="0" collapsed="false">
      <c r="A1" s="206" t="s">
        <v>18</v>
      </c>
      <c r="B1" s="229" t="s">
        <v>148</v>
      </c>
      <c r="C1" s="229"/>
    </row>
    <row r="2" customFormat="false" ht="56.45" hidden="false" customHeight="true" outlineLevel="0" collapsed="false">
      <c r="A2" s="206" t="s">
        <v>20</v>
      </c>
      <c r="B2" s="36" t="s">
        <v>171</v>
      </c>
      <c r="C2" s="36"/>
      <c r="D2" s="22"/>
      <c r="E2" s="22"/>
      <c r="F2" s="22"/>
    </row>
    <row r="3" customFormat="false" ht="13.8" hidden="false" customHeight="false" outlineLevel="0" collapsed="false">
      <c r="A3" s="206" t="s">
        <v>22</v>
      </c>
      <c r="B3" s="208" t="s">
        <v>16</v>
      </c>
      <c r="C3" s="232"/>
      <c r="D3" s="24"/>
      <c r="E3" s="24"/>
      <c r="F3" s="24"/>
    </row>
    <row r="4" customFormat="false" ht="26.45" hidden="false" customHeight="true" outlineLevel="0" collapsed="false">
      <c r="A4" s="206" t="s">
        <v>23</v>
      </c>
      <c r="B4" s="25" t="n">
        <v>9406.44</v>
      </c>
      <c r="C4" s="233"/>
      <c r="D4" s="27"/>
      <c r="E4" s="27"/>
      <c r="F4" s="27"/>
    </row>
    <row r="5" customFormat="false" ht="23.85" hidden="false" customHeight="false" outlineLevel="0" collapsed="false">
      <c r="A5" s="206" t="s">
        <v>24</v>
      </c>
      <c r="B5" s="29" t="s">
        <v>164</v>
      </c>
      <c r="C5" s="1"/>
    </row>
    <row r="6" customFormat="false" ht="15" hidden="false" customHeight="false" outlineLevel="0" collapsed="false">
      <c r="A6" s="31"/>
    </row>
    <row r="7" customFormat="false" ht="33.6" hidden="false" customHeight="true" outlineLevel="0" collapsed="false">
      <c r="A7" s="209" t="s">
        <v>26</v>
      </c>
      <c r="B7" s="209"/>
      <c r="C7" s="210" t="n">
        <v>2024</v>
      </c>
      <c r="D7" s="211" t="n">
        <v>2025</v>
      </c>
      <c r="E7" s="211"/>
      <c r="F7" s="211" t="n">
        <v>2026</v>
      </c>
      <c r="G7" s="211"/>
      <c r="H7" s="211" t="n">
        <v>2027</v>
      </c>
      <c r="I7" s="211"/>
      <c r="J7" s="234" t="n">
        <v>2028</v>
      </c>
      <c r="K7" s="234"/>
      <c r="L7" s="234" t="n">
        <v>2029</v>
      </c>
      <c r="M7" s="2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</row>
    <row r="8" customFormat="false" ht="13.8" hidden="false" customHeight="false" outlineLevel="0" collapsed="false">
      <c r="A8" s="36" t="s">
        <v>27</v>
      </c>
      <c r="B8" s="36" t="s">
        <v>28</v>
      </c>
      <c r="C8" s="9" t="s">
        <v>8</v>
      </c>
      <c r="D8" s="9" t="s">
        <v>9</v>
      </c>
      <c r="E8" s="9" t="s">
        <v>8</v>
      </c>
      <c r="F8" s="9" t="s">
        <v>9</v>
      </c>
      <c r="G8" s="9" t="s">
        <v>8</v>
      </c>
      <c r="H8" s="9" t="s">
        <v>9</v>
      </c>
      <c r="I8" s="9" t="s">
        <v>8</v>
      </c>
      <c r="J8" s="9" t="s">
        <v>9</v>
      </c>
      <c r="K8" s="9" t="s">
        <v>8</v>
      </c>
      <c r="L8" s="9" t="s">
        <v>9</v>
      </c>
      <c r="M8" s="9" t="s">
        <v>8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</row>
    <row r="9" customFormat="false" ht="42.5" hidden="false" customHeight="true" outlineLevel="0" collapsed="false">
      <c r="A9" s="214" t="s">
        <v>29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</row>
    <row r="10" customFormat="false" ht="46.15" hidden="false" customHeight="true" outlineLevel="0" collapsed="false">
      <c r="A10" s="40" t="s">
        <v>172</v>
      </c>
      <c r="B10" s="25" t="n">
        <f aca="false">+C10+D10+E10+F10+G10+H10+I10+J10+K10+L10+M10</f>
        <v>9397.04</v>
      </c>
      <c r="C10" s="42" t="n">
        <v>0</v>
      </c>
      <c r="D10" s="42" t="n">
        <v>0</v>
      </c>
      <c r="E10" s="42" t="n">
        <v>7397.04</v>
      </c>
      <c r="F10" s="42" t="n">
        <v>0</v>
      </c>
      <c r="G10" s="42" t="n">
        <v>500</v>
      </c>
      <c r="H10" s="42" t="n">
        <v>0</v>
      </c>
      <c r="I10" s="42" t="n">
        <v>500</v>
      </c>
      <c r="J10" s="42" t="n">
        <v>0</v>
      </c>
      <c r="K10" s="42" t="n">
        <v>500</v>
      </c>
      <c r="L10" s="42" t="n">
        <v>0</v>
      </c>
      <c r="M10" s="42" t="n">
        <v>500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</row>
    <row r="11" customFormat="false" ht="24" hidden="false" customHeight="true" outlineLevel="0" collapsed="false">
      <c r="A11" s="221"/>
      <c r="B11" s="47"/>
      <c r="C11" s="46"/>
      <c r="D11" s="46"/>
      <c r="E11" s="46"/>
      <c r="F11" s="46"/>
      <c r="G11" s="46"/>
      <c r="H11" s="174"/>
      <c r="I11" s="174"/>
      <c r="J11" s="47"/>
      <c r="K11" s="47"/>
      <c r="L11" s="47"/>
      <c r="M11" s="47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</row>
    <row r="12" customFormat="false" ht="19.5" hidden="false" customHeight="true" outlineLevel="0" collapsed="false">
      <c r="A12" s="65"/>
      <c r="B12" s="46"/>
      <c r="C12" s="46"/>
      <c r="D12" s="46"/>
      <c r="E12" s="46"/>
      <c r="F12" s="46"/>
      <c r="G12" s="46"/>
      <c r="H12" s="47"/>
      <c r="I12" s="47"/>
      <c r="J12" s="47"/>
      <c r="K12" s="47"/>
      <c r="L12" s="47"/>
      <c r="M12" s="47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</row>
    <row r="13" customFormat="false" ht="19.5" hidden="false" customHeight="true" outlineLevel="0" collapsed="false">
      <c r="A13" s="221"/>
      <c r="B13" s="46"/>
      <c r="C13" s="46"/>
      <c r="D13" s="46"/>
      <c r="E13" s="46"/>
      <c r="F13" s="46"/>
      <c r="G13" s="46"/>
      <c r="H13" s="47"/>
      <c r="I13" s="47"/>
      <c r="J13" s="47"/>
      <c r="K13" s="47"/>
      <c r="L13" s="47"/>
      <c r="M13" s="47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</row>
    <row r="14" customFormat="false" ht="19.5" hidden="false" customHeight="true" outlineLevel="0" collapsed="false">
      <c r="A14" s="222" t="s">
        <v>32</v>
      </c>
      <c r="B14" s="235" t="s">
        <v>173</v>
      </c>
      <c r="C14" s="42" t="n">
        <f aca="false">C10+C11+C12+C13</f>
        <v>0</v>
      </c>
      <c r="D14" s="42" t="n">
        <f aca="false">D10+D11+D12+D13</f>
        <v>0</v>
      </c>
      <c r="E14" s="42" t="n">
        <v>7397.04</v>
      </c>
      <c r="F14" s="42" t="n">
        <f aca="false">F10+F11+F12+F13</f>
        <v>0</v>
      </c>
      <c r="G14" s="42" t="n">
        <v>500</v>
      </c>
      <c r="H14" s="42" t="n">
        <f aca="false">H10+H11+H12+H13</f>
        <v>0</v>
      </c>
      <c r="I14" s="42" t="n">
        <v>500</v>
      </c>
      <c r="J14" s="42" t="n">
        <f aca="false">J10+J11+J12+J13</f>
        <v>0</v>
      </c>
      <c r="K14" s="42" t="n">
        <v>500</v>
      </c>
      <c r="L14" s="42" t="n">
        <f aca="false">L10+L11+L12+L13</f>
        <v>0</v>
      </c>
      <c r="M14" s="42" t="n">
        <v>500</v>
      </c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</row>
    <row r="15" customFormat="false" ht="19.5" hidden="false" customHeight="true" outlineLevel="0" collapsed="false">
      <c r="A15" s="222" t="s">
        <v>33</v>
      </c>
      <c r="B15" s="46" t="n">
        <f aca="false">B14*0.001</f>
        <v>9.39704</v>
      </c>
      <c r="C15" s="46" t="n">
        <f aca="false">C14*0.001</f>
        <v>0</v>
      </c>
      <c r="D15" s="46" t="n">
        <f aca="false">D14*0.001</f>
        <v>0</v>
      </c>
      <c r="E15" s="46" t="n">
        <v>7.4</v>
      </c>
      <c r="F15" s="46" t="n">
        <f aca="false">F14*0.001</f>
        <v>0</v>
      </c>
      <c r="G15" s="46" t="n">
        <v>0.5</v>
      </c>
      <c r="H15" s="46" t="n">
        <f aca="false">H14*0.001</f>
        <v>0</v>
      </c>
      <c r="I15" s="46" t="n">
        <f aca="false">I14*0.001</f>
        <v>0.5</v>
      </c>
      <c r="J15" s="46" t="n">
        <f aca="false">J14*0.001</f>
        <v>0</v>
      </c>
      <c r="K15" s="46" t="n">
        <f aca="false">K14*0.001</f>
        <v>0.5</v>
      </c>
      <c r="L15" s="46" t="n">
        <f aca="false">L14*0.001</f>
        <v>0</v>
      </c>
      <c r="M15" s="46" t="n">
        <f aca="false">M14*0.001</f>
        <v>0.5</v>
      </c>
      <c r="N15" s="52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</row>
    <row r="16" customFormat="false" ht="30" hidden="false" customHeight="true" outlineLevel="0" collapsed="false">
      <c r="A16" s="224" t="s">
        <v>34</v>
      </c>
      <c r="B16" s="42" t="n">
        <f aca="false">+B14+B15</f>
        <v>9406.43704</v>
      </c>
      <c r="C16" s="42" t="n">
        <f aca="false">C14+C15</f>
        <v>0</v>
      </c>
      <c r="D16" s="42" t="n">
        <f aca="false">D14+D15</f>
        <v>0</v>
      </c>
      <c r="E16" s="42" t="n">
        <f aca="false">+E14+E15</f>
        <v>7404.44</v>
      </c>
      <c r="F16" s="42" t="n">
        <f aca="false">F14+F15</f>
        <v>0</v>
      </c>
      <c r="G16" s="42" t="n">
        <f aca="false">G14+G15</f>
        <v>500.5</v>
      </c>
      <c r="H16" s="42" t="n">
        <f aca="false">H14+H15</f>
        <v>0</v>
      </c>
      <c r="I16" s="42" t="n">
        <f aca="false">I14+I15</f>
        <v>500.5</v>
      </c>
      <c r="J16" s="42" t="n">
        <f aca="false">J14+J15</f>
        <v>0</v>
      </c>
      <c r="K16" s="42" t="n">
        <f aca="false">K14+K15</f>
        <v>500.5</v>
      </c>
      <c r="L16" s="42" t="n">
        <f aca="false">L14+L15</f>
        <v>0</v>
      </c>
      <c r="M16" s="42" t="n">
        <f aca="false">M14+M15</f>
        <v>500.5</v>
      </c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43" t="n">
        <f aca="false">B16*0.15</f>
        <v>1410.965556</v>
      </c>
    </row>
    <row r="17" customFormat="false" ht="21" hidden="false" customHeight="true" outlineLevel="0" collapsed="false">
      <c r="A17" s="198"/>
      <c r="B17" s="52"/>
      <c r="C17" s="52"/>
      <c r="D17" s="52"/>
      <c r="E17" s="52"/>
      <c r="F17" s="52"/>
      <c r="G17" s="52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</row>
    <row r="18" customFormat="false" ht="33" hidden="false" customHeight="true" outlineLevel="0" collapsed="false">
      <c r="A18" s="225" t="s">
        <v>115</v>
      </c>
      <c r="B18" s="225"/>
      <c r="C18" s="210" t="n">
        <v>2024</v>
      </c>
      <c r="D18" s="211" t="n">
        <v>2025</v>
      </c>
      <c r="E18" s="211"/>
      <c r="F18" s="211" t="n">
        <v>2026</v>
      </c>
      <c r="G18" s="211"/>
      <c r="H18" s="211" t="n">
        <v>2027</v>
      </c>
      <c r="I18" s="211"/>
      <c r="J18" s="234" t="n">
        <v>2028</v>
      </c>
      <c r="K18" s="234"/>
      <c r="L18" s="234" t="n">
        <v>2029</v>
      </c>
      <c r="M18" s="234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</row>
    <row r="19" s="62" customFormat="true" ht="19.5" hidden="false" customHeight="true" outlineLevel="0" collapsed="false">
      <c r="A19" s="226" t="s">
        <v>36</v>
      </c>
      <c r="B19" s="226"/>
      <c r="C19" s="9" t="s">
        <v>8</v>
      </c>
      <c r="D19" s="9" t="s">
        <v>9</v>
      </c>
      <c r="E19" s="9" t="s">
        <v>8</v>
      </c>
      <c r="F19" s="9" t="s">
        <v>9</v>
      </c>
      <c r="G19" s="9" t="s">
        <v>8</v>
      </c>
      <c r="H19" s="9" t="s">
        <v>9</v>
      </c>
      <c r="I19" s="9" t="s">
        <v>8</v>
      </c>
      <c r="J19" s="9" t="s">
        <v>9</v>
      </c>
      <c r="K19" s="9" t="s">
        <v>8</v>
      </c>
      <c r="L19" s="9" t="s">
        <v>9</v>
      </c>
      <c r="M19" s="9" t="s">
        <v>8</v>
      </c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</row>
    <row r="20" customFormat="false" ht="15" hidden="false" customHeight="true" outlineLevel="0" collapsed="false">
      <c r="A20" s="225" t="s">
        <v>174</v>
      </c>
      <c r="B20" s="225"/>
      <c r="C20" s="83"/>
      <c r="D20" s="83"/>
      <c r="E20" s="83"/>
      <c r="F20" s="83"/>
      <c r="G20" s="83"/>
      <c r="H20" s="65"/>
      <c r="I20" s="65"/>
      <c r="J20" s="65"/>
      <c r="K20" s="65"/>
      <c r="O20" s="157"/>
    </row>
    <row r="21" customFormat="false" ht="70.85" hidden="false" customHeight="true" outlineLevel="0" collapsed="false">
      <c r="A21" s="227" t="s">
        <v>40</v>
      </c>
      <c r="B21" s="227"/>
      <c r="C21" s="236" t="s">
        <v>175</v>
      </c>
      <c r="D21" s="236" t="s">
        <v>176</v>
      </c>
      <c r="E21" s="236" t="s">
        <v>177</v>
      </c>
      <c r="F21" s="236" t="s">
        <v>140</v>
      </c>
      <c r="G21" s="236" t="s">
        <v>178</v>
      </c>
      <c r="H21" s="236" t="s">
        <v>140</v>
      </c>
      <c r="I21" s="236" t="s">
        <v>178</v>
      </c>
      <c r="J21" s="236" t="s">
        <v>140</v>
      </c>
      <c r="K21" s="236" t="s">
        <v>178</v>
      </c>
      <c r="L21" s="236" t="s">
        <v>140</v>
      </c>
      <c r="M21" s="236" t="s">
        <v>178</v>
      </c>
    </row>
    <row r="22" customFormat="false" ht="57.45" hidden="false" customHeight="true" outlineLevel="0" collapsed="false">
      <c r="A22" s="227" t="s">
        <v>43</v>
      </c>
      <c r="B22" s="227"/>
      <c r="C22" s="1"/>
      <c r="D22" s="1"/>
      <c r="E22" s="236" t="s">
        <v>179</v>
      </c>
      <c r="F22" s="236"/>
      <c r="G22" s="236"/>
      <c r="H22" s="236"/>
      <c r="I22" s="236"/>
      <c r="J22" s="236"/>
      <c r="K22" s="236"/>
    </row>
    <row r="23" customFormat="false" ht="32.05" hidden="false" customHeight="true" outlineLevel="0" collapsed="false">
      <c r="A23" s="227" t="s">
        <v>45</v>
      </c>
      <c r="B23" s="227"/>
      <c r="C23" s="237"/>
      <c r="D23" s="236"/>
      <c r="E23" s="236" t="s">
        <v>180</v>
      </c>
      <c r="F23" s="236"/>
      <c r="G23" s="236"/>
      <c r="H23" s="236"/>
      <c r="I23" s="236"/>
      <c r="J23" s="236"/>
      <c r="K23" s="236"/>
    </row>
    <row r="24" customFormat="false" ht="21.75" hidden="false" customHeight="true" outlineLevel="0" collapsed="false">
      <c r="A24" s="227" t="s">
        <v>47</v>
      </c>
      <c r="B24" s="227"/>
      <c r="C24" s="237"/>
      <c r="D24" s="236"/>
      <c r="E24" s="236"/>
      <c r="F24" s="236"/>
      <c r="G24" s="236"/>
      <c r="H24" s="236"/>
      <c r="I24" s="236"/>
      <c r="J24" s="236"/>
      <c r="K24" s="236"/>
    </row>
    <row r="25" customFormat="false" ht="15" hidden="false" customHeight="true" outlineLevel="0" collapsed="false">
      <c r="A25" s="221"/>
      <c r="B25" s="221"/>
      <c r="C25" s="68"/>
      <c r="D25" s="68"/>
      <c r="E25" s="68"/>
      <c r="F25" s="68"/>
      <c r="G25" s="69"/>
      <c r="H25" s="69"/>
      <c r="I25" s="65"/>
      <c r="J25" s="65"/>
      <c r="K25" s="65"/>
    </row>
    <row r="27" customFormat="false" ht="15" hidden="true" customHeight="false" outlineLevel="0" collapsed="false">
      <c r="B27" s="17" t="s">
        <v>68</v>
      </c>
      <c r="C27" s="17" t="e">
        <f aca="false">SUM(#REF!)</f>
        <v>#REF!</v>
      </c>
      <c r="D27" s="17" t="n">
        <v>301</v>
      </c>
      <c r="E27" s="17" t="e">
        <f aca="false">C27+SUM(#REF!)</f>
        <v>#REF!</v>
      </c>
      <c r="F27" s="17" t="e">
        <f aca="false">E27+SUM(#REF!)</f>
        <v>#REF!</v>
      </c>
      <c r="G27" s="17" t="e">
        <f aca="false">F27+SUM(#REF!)</f>
        <v>#REF!</v>
      </c>
      <c r="H27" s="17" t="e">
        <f aca="false">G27+SUM(#REF!)</f>
        <v>#REF!</v>
      </c>
      <c r="I27" s="17" t="e">
        <f aca="false">H27+SUM(#REF!)</f>
        <v>#REF!</v>
      </c>
    </row>
    <row r="28" customFormat="false" ht="15" hidden="true" customHeight="false" outlineLevel="0" collapsed="false">
      <c r="B28" s="17" t="s">
        <v>69</v>
      </c>
      <c r="C28" s="17" t="e">
        <f aca="false">SUM(#REF!)</f>
        <v>#REF!</v>
      </c>
      <c r="E28" s="17" t="e">
        <f aca="false">C28+SUM(#REF!)</f>
        <v>#REF!</v>
      </c>
      <c r="F28" s="17" t="e">
        <f aca="false">E28+SUM(#REF!)</f>
        <v>#REF!</v>
      </c>
      <c r="G28" s="17" t="e">
        <f aca="false">F28+SUM(#REF!)</f>
        <v>#REF!</v>
      </c>
      <c r="H28" s="17" t="e">
        <f aca="false">G28+SUM(#REF!)</f>
        <v>#REF!</v>
      </c>
      <c r="I28" s="17" t="e">
        <f aca="false">H28+SUM(#REF!)</f>
        <v>#REF!</v>
      </c>
    </row>
  </sheetData>
  <mergeCells count="27">
    <mergeCell ref="B1:C1"/>
    <mergeCell ref="B2:C2"/>
    <mergeCell ref="A7:B7"/>
    <mergeCell ref="D7:E7"/>
    <mergeCell ref="F7:G7"/>
    <mergeCell ref="H7:I7"/>
    <mergeCell ref="J7:K7"/>
    <mergeCell ref="L7:M7"/>
    <mergeCell ref="Q7:V7"/>
    <mergeCell ref="W7:AB7"/>
    <mergeCell ref="AC7:AG7"/>
    <mergeCell ref="A18:B18"/>
    <mergeCell ref="D18:E18"/>
    <mergeCell ref="F18:G18"/>
    <mergeCell ref="H18:I18"/>
    <mergeCell ref="J18:K18"/>
    <mergeCell ref="L18:M18"/>
    <mergeCell ref="Q18:V18"/>
    <mergeCell ref="W18:AB18"/>
    <mergeCell ref="AC18:AG18"/>
    <mergeCell ref="A19:B19"/>
    <mergeCell ref="A20:B20"/>
    <mergeCell ref="A21:B21"/>
    <mergeCell ref="A22:B22"/>
    <mergeCell ref="A23:B23"/>
    <mergeCell ref="A24:B24"/>
    <mergeCell ref="A25:B2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1" activeCellId="0" sqref="A11"/>
    </sheetView>
  </sheetViews>
  <sheetFormatPr defaultColWidth="11.5703125" defaultRowHeight="12.8" zeroHeight="false" outlineLevelRow="0" outlineLevelCol="0"/>
  <cols>
    <col collapsed="false" customWidth="true" hidden="false" outlineLevel="0" max="1" min="1" style="1" width="24.21"/>
    <col collapsed="false" customWidth="true" hidden="false" outlineLevel="0" max="2" min="2" style="1" width="27.46"/>
    <col collapsed="false" customWidth="true" hidden="false" outlineLevel="0" max="3" min="3" style="1" width="19.14"/>
    <col collapsed="false" customWidth="true" hidden="false" outlineLevel="0" max="5" min="5" style="1" width="23.31"/>
  </cols>
  <sheetData>
    <row r="1" customFormat="false" ht="46.4" hidden="false" customHeight="false" outlineLevel="0" collapsed="false">
      <c r="A1" s="29" t="s">
        <v>181</v>
      </c>
      <c r="B1" s="29" t="s">
        <v>16</v>
      </c>
      <c r="C1" s="151" t="n">
        <v>9406.44</v>
      </c>
      <c r="D1" s="150"/>
      <c r="E1" s="151" t="n">
        <v>9406.44</v>
      </c>
    </row>
    <row r="3" customFormat="false" ht="35.65" hidden="false" customHeight="false" outlineLevel="0" collapsed="false">
      <c r="A3" s="152" t="s">
        <v>97</v>
      </c>
      <c r="B3" s="29" t="s">
        <v>181</v>
      </c>
    </row>
    <row r="4" customFormat="false" ht="13.8" hidden="false" customHeight="false" outlineLevel="0" collapsed="false">
      <c r="A4" s="152" t="s">
        <v>99</v>
      </c>
      <c r="B4" s="149" t="s">
        <v>16</v>
      </c>
    </row>
    <row r="5" customFormat="false" ht="24" hidden="false" customHeight="false" outlineLevel="0" collapsed="false">
      <c r="A5" s="152" t="s">
        <v>100</v>
      </c>
      <c r="B5" s="149" t="s">
        <v>164</v>
      </c>
    </row>
    <row r="6" customFormat="false" ht="13.8" hidden="false" customHeight="false" outlineLevel="0" collapsed="false">
      <c r="A6" s="152" t="s">
        <v>101</v>
      </c>
      <c r="B6" s="149"/>
    </row>
    <row r="7" customFormat="false" ht="24" hidden="false" customHeight="false" outlineLevel="0" collapsed="false">
      <c r="A7" s="152" t="s">
        <v>102</v>
      </c>
      <c r="B7" s="149" t="s">
        <v>169</v>
      </c>
    </row>
    <row r="8" customFormat="false" ht="13.8" hidden="false" customHeight="false" outlineLevel="0" collapsed="false">
      <c r="A8" s="152" t="s">
        <v>104</v>
      </c>
      <c r="B8" s="25" t="n">
        <v>9406.44</v>
      </c>
    </row>
    <row r="10" customFormat="false" ht="13.8" hidden="false" customHeight="false" outlineLevel="0" collapsed="false">
      <c r="A10" s="153" t="s">
        <v>16</v>
      </c>
      <c r="B10" s="154" t="s">
        <v>182</v>
      </c>
      <c r="C10" s="154" t="s">
        <v>3</v>
      </c>
      <c r="D10" s="154" t="s">
        <v>4</v>
      </c>
      <c r="E10" s="154" t="s">
        <v>5</v>
      </c>
      <c r="F10" s="155" t="s">
        <v>6</v>
      </c>
    </row>
    <row r="11" customFormat="false" ht="13.8" hidden="false" customHeight="false" outlineLevel="0" collapsed="false">
      <c r="A11" s="156" t="s">
        <v>172</v>
      </c>
      <c r="B11" s="157" t="n">
        <v>7397.04</v>
      </c>
      <c r="C11" s="157" t="n">
        <v>500</v>
      </c>
      <c r="D11" s="157" t="n">
        <v>500</v>
      </c>
      <c r="E11" s="157" t="n">
        <v>500</v>
      </c>
      <c r="F11" s="158" t="n">
        <v>500</v>
      </c>
    </row>
    <row r="12" customFormat="false" ht="13.8" hidden="false" customHeight="false" outlineLevel="0" collapsed="false">
      <c r="A12" s="159" t="s">
        <v>121</v>
      </c>
      <c r="B12" s="157" t="n">
        <v>7397.04</v>
      </c>
      <c r="C12" s="157" t="n">
        <v>500</v>
      </c>
      <c r="D12" s="157" t="n">
        <v>500</v>
      </c>
      <c r="E12" s="157" t="n">
        <v>500</v>
      </c>
      <c r="F12" s="158" t="n">
        <v>500</v>
      </c>
    </row>
    <row r="13" customFormat="false" ht="13.8" hidden="false" customHeight="false" outlineLevel="0" collapsed="false">
      <c r="A13" s="159" t="s">
        <v>17</v>
      </c>
      <c r="B13" s="238" t="s">
        <v>183</v>
      </c>
      <c r="C13" s="238"/>
      <c r="D13" s="238"/>
      <c r="E13" s="238"/>
      <c r="F13" s="238"/>
    </row>
    <row r="15" customFormat="false" ht="13.8" hidden="false" customHeight="false" outlineLevel="0" collapsed="false">
      <c r="A15" s="29" t="s">
        <v>146</v>
      </c>
      <c r="B15" s="155" t="s">
        <v>28</v>
      </c>
    </row>
    <row r="16" customFormat="false" ht="13.8" hidden="false" customHeight="false" outlineLevel="0" collapsed="false">
      <c r="A16" s="29" t="s">
        <v>107</v>
      </c>
      <c r="B16" s="235" t="s">
        <v>173</v>
      </c>
    </row>
    <row r="17" customFormat="false" ht="46.4" hidden="false" customHeight="false" outlineLevel="0" collapsed="false">
      <c r="A17" s="29" t="s">
        <v>172</v>
      </c>
      <c r="B17" s="163" t="n">
        <v>9397.04</v>
      </c>
    </row>
    <row r="18" customFormat="false" ht="24" hidden="false" customHeight="false" outlineLevel="0" collapsed="false">
      <c r="A18" s="29" t="s">
        <v>111</v>
      </c>
      <c r="B18" s="165" t="n">
        <v>9.4</v>
      </c>
    </row>
    <row r="19" customFormat="false" ht="13.8" hidden="false" customHeight="false" outlineLevel="0" collapsed="false">
      <c r="A19" s="29" t="s">
        <v>104</v>
      </c>
      <c r="B19" s="187" t="n">
        <v>9406.44</v>
      </c>
      <c r="I19" s="157" t="n">
        <v>7397.04</v>
      </c>
      <c r="J19" s="1" t="n">
        <v>100</v>
      </c>
      <c r="K19" s="231" t="s">
        <v>184</v>
      </c>
      <c r="L19" s="1" t="n">
        <v>0.1</v>
      </c>
      <c r="M19" s="231" t="n">
        <f aca="false">+I19*L19/100</f>
        <v>7.39704</v>
      </c>
      <c r="N19" s="231" t="n">
        <f aca="false">+I19-M19</f>
        <v>7389.64296</v>
      </c>
    </row>
  </sheetData>
  <mergeCells count="1">
    <mergeCell ref="B13:F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Roman,Normale"&amp;12&amp;Kffffff&amp;A</oddHeader>
    <oddFooter>&amp;C&amp;"Times New Roman,Normale"&amp;12&amp;KffffffPagina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3:A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3" activeCellId="0" sqref="G13"/>
    </sheetView>
  </sheetViews>
  <sheetFormatPr defaultColWidth="8.70703125" defaultRowHeight="15" zeroHeight="false" outlineLevelRow="0" outlineLevelCol="0"/>
  <sheetData>
    <row r="3" customFormat="false" ht="15" hidden="false" customHeight="false" outlineLevel="0" collapsed="false">
      <c r="A3" s="1" t="s">
        <v>185</v>
      </c>
    </row>
    <row r="4" customFormat="false" ht="15" hidden="false" customHeight="false" outlineLevel="0" collapsed="false">
      <c r="A4" s="1" t="s">
        <v>186</v>
      </c>
    </row>
    <row r="5" customFormat="false" ht="15" hidden="false" customHeight="false" outlineLevel="0" collapsed="false">
      <c r="A5" s="1" t="s">
        <v>187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Z47"/>
  <sheetViews>
    <sheetView showFormulas="false" showGridLines="false" showRowColHeaders="tru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K43" activeCellId="0" sqref="K43"/>
    </sheetView>
  </sheetViews>
  <sheetFormatPr defaultColWidth="9.13671875" defaultRowHeight="15" zeroHeight="false" outlineLevelRow="0" outlineLevelCol="0"/>
  <cols>
    <col collapsed="false" customWidth="true" hidden="false" outlineLevel="0" max="1" min="1" style="17" width="30.43"/>
    <col collapsed="false" customWidth="true" hidden="false" outlineLevel="0" max="2" min="2" style="17" width="26.12"/>
    <col collapsed="false" customWidth="true" hidden="false" outlineLevel="0" max="3" min="3" style="17" width="26.78"/>
    <col collapsed="false" customWidth="true" hidden="false" outlineLevel="0" max="4" min="4" style="17" width="25.01"/>
    <col collapsed="false" customWidth="true" hidden="false" outlineLevel="0" max="5" min="5" style="17" width="19.07"/>
    <col collapsed="false" customWidth="true" hidden="false" outlineLevel="0" max="6" min="6" style="17" width="11.38"/>
    <col collapsed="false" customWidth="true" hidden="false" outlineLevel="0" max="7" min="7" style="17" width="16.54"/>
    <col collapsed="false" customWidth="true" hidden="false" outlineLevel="0" max="8" min="8" style="17" width="11.24"/>
    <col collapsed="false" customWidth="true" hidden="false" outlineLevel="0" max="9" min="9" style="17" width="19.33"/>
    <col collapsed="false" customWidth="true" hidden="false" outlineLevel="0" max="10" min="10" style="17" width="12.63"/>
    <col collapsed="false" customWidth="true" hidden="false" outlineLevel="0" max="11" min="11" style="17" width="16.79"/>
    <col collapsed="false" customWidth="true" hidden="false" outlineLevel="0" max="12" min="12" style="17" width="12.75"/>
    <col collapsed="false" customWidth="true" hidden="false" outlineLevel="0" max="13" min="13" style="17" width="16.42"/>
    <col collapsed="false" customWidth="true" hidden="false" outlineLevel="0" max="14" min="14" style="17" width="14.14"/>
    <col collapsed="false" customWidth="true" hidden="false" outlineLevel="0" max="34" min="15" style="17" width="8.29"/>
    <col collapsed="false" customWidth="false" hidden="false" outlineLevel="0" max="35" min="35" style="17" width="9.13"/>
    <col collapsed="false" customWidth="true" hidden="false" outlineLevel="0" max="36" min="36" style="17" width="13.02"/>
    <col collapsed="false" customWidth="false" hidden="false" outlineLevel="0" max="1024" min="37" style="17" width="9.13"/>
  </cols>
  <sheetData>
    <row r="1" customFormat="false" ht="24" hidden="false" customHeight="true" outlineLevel="0" collapsed="false">
      <c r="A1" s="18" t="s">
        <v>18</v>
      </c>
      <c r="B1" s="19" t="s">
        <v>19</v>
      </c>
      <c r="C1" s="19"/>
    </row>
    <row r="2" customFormat="false" ht="24" hidden="false" customHeight="true" outlineLevel="0" collapsed="false">
      <c r="A2" s="20" t="s">
        <v>20</v>
      </c>
      <c r="B2" s="21" t="s">
        <v>21</v>
      </c>
      <c r="C2" s="21"/>
      <c r="D2" s="22"/>
      <c r="E2" s="22"/>
      <c r="F2" s="22"/>
    </row>
    <row r="3" customFormat="false" ht="24" hidden="false" customHeight="true" outlineLevel="0" collapsed="false">
      <c r="A3" s="20" t="s">
        <v>22</v>
      </c>
      <c r="B3" s="23" t="s">
        <v>10</v>
      </c>
      <c r="C3" s="23"/>
      <c r="D3" s="24"/>
      <c r="E3" s="24"/>
      <c r="F3" s="24"/>
    </row>
    <row r="4" customFormat="false" ht="24" hidden="false" customHeight="true" outlineLevel="0" collapsed="false">
      <c r="A4" s="20" t="s">
        <v>23</v>
      </c>
      <c r="B4" s="25" t="n">
        <v>823063.36</v>
      </c>
      <c r="C4" s="26"/>
      <c r="D4" s="27"/>
      <c r="E4" s="27"/>
      <c r="F4" s="27"/>
    </row>
    <row r="5" customFormat="false" ht="24" hidden="false" customHeight="true" outlineLevel="0" collapsed="false">
      <c r="A5" s="28" t="s">
        <v>24</v>
      </c>
      <c r="B5" s="29" t="s">
        <v>25</v>
      </c>
      <c r="C5" s="30"/>
    </row>
    <row r="6" customFormat="false" ht="15.75" hidden="false" customHeight="false" outlineLevel="0" collapsed="false">
      <c r="A6" s="31"/>
    </row>
    <row r="7" customFormat="false" ht="33.6" hidden="false" customHeight="true" outlineLevel="0" collapsed="false">
      <c r="A7" s="32" t="s">
        <v>26</v>
      </c>
      <c r="B7" s="32"/>
      <c r="C7" s="4" t="n">
        <v>2024</v>
      </c>
      <c r="D7" s="4" t="n">
        <v>2025</v>
      </c>
      <c r="E7" s="4"/>
      <c r="F7" s="4" t="n">
        <v>2026</v>
      </c>
      <c r="G7" s="4"/>
      <c r="H7" s="4" t="n">
        <v>2027</v>
      </c>
      <c r="I7" s="4"/>
      <c r="J7" s="33" t="n">
        <v>2028</v>
      </c>
      <c r="K7" s="33"/>
      <c r="L7" s="33" t="n">
        <v>2029</v>
      </c>
      <c r="M7" s="33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customFormat="false" ht="13.8" hidden="false" customHeight="false" outlineLevel="0" collapsed="false">
      <c r="A8" s="35" t="s">
        <v>27</v>
      </c>
      <c r="B8" s="36" t="s">
        <v>28</v>
      </c>
      <c r="C8" s="9" t="s">
        <v>8</v>
      </c>
      <c r="D8" s="9" t="s">
        <v>9</v>
      </c>
      <c r="E8" s="9" t="s">
        <v>8</v>
      </c>
      <c r="F8" s="9" t="s">
        <v>9</v>
      </c>
      <c r="G8" s="9" t="s">
        <v>8</v>
      </c>
      <c r="H8" s="9" t="s">
        <v>9</v>
      </c>
      <c r="I8" s="9" t="s">
        <v>8</v>
      </c>
      <c r="J8" s="9" t="s">
        <v>9</v>
      </c>
      <c r="K8" s="10" t="s">
        <v>8</v>
      </c>
      <c r="L8" s="9" t="s">
        <v>9</v>
      </c>
      <c r="M8" s="10" t="s">
        <v>8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customFormat="false" ht="29.15" hidden="false" customHeight="true" outlineLevel="0" collapsed="false">
      <c r="A9" s="38" t="s">
        <v>29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customFormat="false" ht="46.15" hidden="false" customHeight="true" outlineLevel="0" collapsed="false">
      <c r="A10" s="40" t="s">
        <v>30</v>
      </c>
      <c r="B10" s="41" t="n">
        <f aca="false">SUM(C10:M10)</f>
        <v>346441.12</v>
      </c>
      <c r="C10" s="42" t="n">
        <v>5772</v>
      </c>
      <c r="D10" s="42" t="n">
        <v>34632</v>
      </c>
      <c r="E10" s="42" t="n">
        <v>34632</v>
      </c>
      <c r="F10" s="42" t="n">
        <v>34632</v>
      </c>
      <c r="G10" s="42" t="n">
        <v>34632</v>
      </c>
      <c r="H10" s="42" t="n">
        <v>34632</v>
      </c>
      <c r="I10" s="42" t="n">
        <v>34632</v>
      </c>
      <c r="J10" s="42" t="n">
        <v>34632</v>
      </c>
      <c r="K10" s="42" t="n">
        <v>34632</v>
      </c>
      <c r="L10" s="42" t="n">
        <v>31806.56</v>
      </c>
      <c r="M10" s="42" t="n">
        <v>31806.56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</row>
    <row r="11" customFormat="false" ht="24" hidden="false" customHeight="true" outlineLevel="0" collapsed="false">
      <c r="A11" s="40" t="s">
        <v>31</v>
      </c>
      <c r="B11" s="44" t="n">
        <f aca="false">SUM(C11:M11)</f>
        <v>475800</v>
      </c>
      <c r="C11" s="42" t="n">
        <v>7800</v>
      </c>
      <c r="D11" s="42" t="n">
        <v>46800</v>
      </c>
      <c r="E11" s="42" t="n">
        <v>46800</v>
      </c>
      <c r="F11" s="42" t="n">
        <v>46800</v>
      </c>
      <c r="G11" s="42" t="n">
        <v>46800</v>
      </c>
      <c r="H11" s="42" t="n">
        <v>46800</v>
      </c>
      <c r="I11" s="42" t="n">
        <v>46800</v>
      </c>
      <c r="J11" s="42" t="n">
        <v>46800</v>
      </c>
      <c r="K11" s="42" t="n">
        <v>46800</v>
      </c>
      <c r="L11" s="42" t="n">
        <v>46800</v>
      </c>
      <c r="M11" s="42" t="n">
        <v>46800</v>
      </c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</row>
    <row r="12" customFormat="false" ht="24" hidden="false" customHeight="true" outlineLevel="0" collapsed="false">
      <c r="A12" s="45"/>
      <c r="B12" s="46"/>
      <c r="C12" s="46"/>
      <c r="D12" s="46"/>
      <c r="E12" s="46"/>
      <c r="F12" s="46"/>
      <c r="G12" s="46"/>
      <c r="H12" s="47"/>
      <c r="I12" s="47"/>
      <c r="J12" s="47"/>
      <c r="K12" s="48"/>
      <c r="L12" s="47"/>
      <c r="M12" s="48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</row>
    <row r="13" customFormat="false" ht="24" hidden="false" customHeight="true" outlineLevel="0" collapsed="false">
      <c r="A13" s="49"/>
      <c r="B13" s="46"/>
      <c r="C13" s="46"/>
      <c r="D13" s="46"/>
      <c r="E13" s="46"/>
      <c r="F13" s="46"/>
      <c r="G13" s="46"/>
      <c r="H13" s="47"/>
      <c r="I13" s="47"/>
      <c r="J13" s="47"/>
      <c r="K13" s="48"/>
      <c r="L13" s="47"/>
      <c r="M13" s="48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</row>
    <row r="14" customFormat="false" ht="24" hidden="false" customHeight="true" outlineLevel="0" collapsed="false">
      <c r="A14" s="50" t="s">
        <v>32</v>
      </c>
      <c r="B14" s="51" t="n">
        <v>822241.12</v>
      </c>
      <c r="C14" s="42" t="n">
        <f aca="false">SUM(C9:C13)</f>
        <v>13572</v>
      </c>
      <c r="D14" s="42" t="n">
        <f aca="false">SUM(D9:D13)</f>
        <v>81432</v>
      </c>
      <c r="E14" s="42" t="n">
        <f aca="false">SUM(E9:E13)</f>
        <v>81432</v>
      </c>
      <c r="F14" s="42" t="n">
        <f aca="false">SUM(F9:F13)</f>
        <v>81432</v>
      </c>
      <c r="G14" s="42" t="n">
        <f aca="false">SUM(G9:G13)</f>
        <v>81432</v>
      </c>
      <c r="H14" s="42" t="n">
        <f aca="false">SUM(H9:H13)</f>
        <v>81432</v>
      </c>
      <c r="I14" s="42" t="n">
        <f aca="false">SUM(I9:I13)</f>
        <v>81432</v>
      </c>
      <c r="J14" s="42" t="n">
        <f aca="false">SUM(J9:J13)</f>
        <v>81432</v>
      </c>
      <c r="K14" s="42" t="n">
        <f aca="false">SUM(K9:K13)</f>
        <v>81432</v>
      </c>
      <c r="L14" s="42" t="n">
        <f aca="false">SUM(L9:L13)</f>
        <v>78606.56</v>
      </c>
      <c r="M14" s="42" t="n">
        <f aca="false">SUM(M9:M13)</f>
        <v>78606.56</v>
      </c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</row>
    <row r="15" customFormat="false" ht="24" hidden="false" customHeight="true" outlineLevel="0" collapsed="false">
      <c r="A15" s="50" t="s">
        <v>33</v>
      </c>
      <c r="B15" s="46" t="n">
        <f aca="false">B14*0.001</f>
        <v>822.24112</v>
      </c>
      <c r="C15" s="46" t="n">
        <f aca="false">C14*0.001</f>
        <v>13.572</v>
      </c>
      <c r="D15" s="46" t="n">
        <f aca="false">D14*0.001</f>
        <v>81.432</v>
      </c>
      <c r="E15" s="46" t="n">
        <f aca="false">E14*0.001</f>
        <v>81.432</v>
      </c>
      <c r="F15" s="46" t="n">
        <f aca="false">F14*0.001</f>
        <v>81.432</v>
      </c>
      <c r="G15" s="46" t="n">
        <f aca="false">G14*0.001</f>
        <v>81.432</v>
      </c>
      <c r="H15" s="46" t="n">
        <f aca="false">H14*0.001</f>
        <v>81.432</v>
      </c>
      <c r="I15" s="46" t="n">
        <f aca="false">I14*0.001</f>
        <v>81.432</v>
      </c>
      <c r="J15" s="46" t="n">
        <f aca="false">J14*0.001</f>
        <v>81.432</v>
      </c>
      <c r="K15" s="53" t="n">
        <f aca="false">K14*0.001</f>
        <v>81.432</v>
      </c>
      <c r="L15" s="46" t="n">
        <f aca="false">L14*0.001</f>
        <v>78.60656</v>
      </c>
      <c r="M15" s="53" t="n">
        <f aca="false">M14*0.001</f>
        <v>78.60656</v>
      </c>
      <c r="N15" s="52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</row>
    <row r="16" customFormat="false" ht="24" hidden="false" customHeight="true" outlineLevel="0" collapsed="false">
      <c r="A16" s="55" t="s">
        <v>34</v>
      </c>
      <c r="B16" s="56" t="n">
        <f aca="false">SUM(B14:B15)</f>
        <v>823063.36112</v>
      </c>
      <c r="C16" s="56" t="n">
        <f aca="false">C14+C15</f>
        <v>13585.572</v>
      </c>
      <c r="D16" s="56" t="n">
        <f aca="false">D14+D15</f>
        <v>81513.432</v>
      </c>
      <c r="E16" s="56" t="n">
        <f aca="false">E14+E15</f>
        <v>81513.432</v>
      </c>
      <c r="F16" s="56" t="n">
        <f aca="false">F14+F15</f>
        <v>81513.432</v>
      </c>
      <c r="G16" s="56" t="n">
        <f aca="false">G14+G15</f>
        <v>81513.432</v>
      </c>
      <c r="H16" s="56" t="n">
        <f aca="false">H14+H15</f>
        <v>81513.432</v>
      </c>
      <c r="I16" s="56" t="n">
        <f aca="false">I14+I15</f>
        <v>81513.432</v>
      </c>
      <c r="J16" s="56" t="n">
        <f aca="false">J14+J15</f>
        <v>81513.432</v>
      </c>
      <c r="K16" s="57" t="n">
        <f aca="false">K14+K15</f>
        <v>81513.432</v>
      </c>
      <c r="L16" s="56" t="n">
        <f aca="false">L14+L15</f>
        <v>78685.16656</v>
      </c>
      <c r="M16" s="57" t="n">
        <f aca="false">M14+M15</f>
        <v>78685.16656</v>
      </c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43" t="n">
        <f aca="false">B16*0.15</f>
        <v>123459.504168</v>
      </c>
    </row>
    <row r="17" s="58" customFormat="true" ht="30" hidden="false" customHeight="true" outlineLevel="0" collapsed="false"/>
    <row r="18" s="58" customFormat="true" ht="30" hidden="false" customHeight="true" outlineLevel="0" collapsed="false"/>
    <row r="19" customFormat="false" ht="33" hidden="false" customHeight="true" outlineLevel="0" collapsed="false">
      <c r="A19" s="59" t="s">
        <v>35</v>
      </c>
      <c r="B19" s="59"/>
      <c r="C19" s="4" t="n">
        <v>2024</v>
      </c>
      <c r="D19" s="4" t="n">
        <v>2025</v>
      </c>
      <c r="E19" s="4"/>
      <c r="F19" s="4" t="n">
        <v>2026</v>
      </c>
      <c r="G19" s="4"/>
      <c r="H19" s="4" t="n">
        <v>2027</v>
      </c>
      <c r="I19" s="4"/>
      <c r="J19" s="60" t="n">
        <v>2028</v>
      </c>
      <c r="K19" s="60"/>
      <c r="L19" s="60" t="n">
        <v>2029</v>
      </c>
      <c r="M19" s="60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</row>
    <row r="20" s="62" customFormat="true" ht="19.5" hidden="false" customHeight="true" outlineLevel="0" collapsed="false">
      <c r="A20" s="59"/>
      <c r="B20" s="59"/>
      <c r="C20" s="9" t="s">
        <v>8</v>
      </c>
      <c r="D20" s="9" t="s">
        <v>9</v>
      </c>
      <c r="E20" s="9" t="s">
        <v>8</v>
      </c>
      <c r="F20" s="9" t="s">
        <v>9</v>
      </c>
      <c r="G20" s="9" t="s">
        <v>8</v>
      </c>
      <c r="H20" s="9" t="s">
        <v>9</v>
      </c>
      <c r="I20" s="9" t="s">
        <v>8</v>
      </c>
      <c r="J20" s="9" t="s">
        <v>9</v>
      </c>
      <c r="K20" s="10" t="s">
        <v>8</v>
      </c>
      <c r="L20" s="9" t="s">
        <v>9</v>
      </c>
      <c r="M20" s="10" t="s">
        <v>8</v>
      </c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</row>
    <row r="21" customFormat="false" ht="90.2" hidden="false" customHeight="true" outlineLevel="0" collapsed="false">
      <c r="A21" s="63" t="s">
        <v>36</v>
      </c>
      <c r="B21" s="63"/>
      <c r="C21" s="25" t="s">
        <v>37</v>
      </c>
      <c r="D21" s="25" t="s">
        <v>38</v>
      </c>
      <c r="E21" s="25" t="s">
        <v>39</v>
      </c>
      <c r="F21" s="64"/>
      <c r="G21" s="25" t="s">
        <v>39</v>
      </c>
      <c r="H21" s="65"/>
      <c r="I21" s="25" t="s">
        <v>39</v>
      </c>
      <c r="J21" s="65"/>
      <c r="K21" s="25" t="s">
        <v>39</v>
      </c>
      <c r="L21" s="65"/>
      <c r="M21" s="25" t="s">
        <v>39</v>
      </c>
    </row>
    <row r="22" customFormat="false" ht="94.95" hidden="false" customHeight="true" outlineLevel="0" collapsed="false">
      <c r="A22" s="66" t="s">
        <v>40</v>
      </c>
      <c r="B22" s="66"/>
      <c r="C22" s="25" t="s">
        <v>41</v>
      </c>
      <c r="D22" s="67" t="s">
        <v>42</v>
      </c>
      <c r="E22" s="68"/>
      <c r="F22" s="64"/>
      <c r="G22" s="69"/>
      <c r="H22" s="65"/>
      <c r="I22" s="65"/>
      <c r="J22" s="65"/>
      <c r="K22" s="70"/>
      <c r="L22" s="65"/>
      <c r="M22" s="70"/>
    </row>
    <row r="23" customFormat="false" ht="86.8" hidden="false" customHeight="true" outlineLevel="0" collapsed="false">
      <c r="A23" s="66" t="s">
        <v>43</v>
      </c>
      <c r="B23" s="66"/>
      <c r="C23" s="68"/>
      <c r="D23" s="67" t="s">
        <v>44</v>
      </c>
      <c r="E23" s="68"/>
      <c r="F23" s="69"/>
      <c r="G23" s="69"/>
      <c r="H23" s="65"/>
      <c r="I23" s="65"/>
      <c r="J23" s="65"/>
      <c r="K23" s="70"/>
      <c r="L23" s="65"/>
      <c r="M23" s="70"/>
    </row>
    <row r="24" customFormat="false" ht="38.65" hidden="false" customHeight="true" outlineLevel="0" collapsed="false">
      <c r="A24" s="66" t="s">
        <v>45</v>
      </c>
      <c r="B24" s="66"/>
      <c r="C24" s="68"/>
      <c r="D24" s="67" t="s">
        <v>46</v>
      </c>
      <c r="E24" s="68"/>
      <c r="F24" s="69"/>
      <c r="G24" s="69"/>
      <c r="H24" s="65"/>
      <c r="I24" s="65"/>
      <c r="J24" s="65"/>
      <c r="K24" s="70"/>
      <c r="L24" s="65"/>
      <c r="M24" s="70"/>
    </row>
    <row r="25" customFormat="false" ht="13.5" hidden="false" customHeight="true" outlineLevel="0" collapsed="false">
      <c r="A25" s="66" t="s">
        <v>47</v>
      </c>
      <c r="B25" s="66"/>
      <c r="C25" s="68"/>
      <c r="D25" s="68"/>
      <c r="E25" s="68"/>
      <c r="F25" s="69"/>
      <c r="G25" s="69"/>
      <c r="H25" s="65"/>
      <c r="I25" s="65"/>
      <c r="J25" s="65"/>
      <c r="K25" s="70"/>
      <c r="L25" s="65"/>
      <c r="M25" s="70"/>
    </row>
    <row r="26" customFormat="false" ht="13.5" hidden="false" customHeight="true" outlineLevel="0" collapsed="false">
      <c r="A26" s="71"/>
      <c r="B26" s="71"/>
      <c r="C26" s="72"/>
      <c r="D26" s="72"/>
      <c r="E26" s="72"/>
      <c r="F26" s="73"/>
      <c r="G26" s="73"/>
      <c r="H26" s="74"/>
      <c r="I26" s="74"/>
      <c r="J26" s="74"/>
      <c r="K26" s="75"/>
      <c r="L26" s="74"/>
      <c r="M26" s="75"/>
    </row>
    <row r="27" customFormat="false" ht="15.75" hidden="false" customHeight="false" outlineLevel="0" collapsed="false"/>
    <row r="28" customFormat="false" ht="15" hidden="false" customHeight="false" outlineLevel="0" collapsed="false">
      <c r="C28" s="76" t="n">
        <v>2024</v>
      </c>
      <c r="D28" s="76"/>
      <c r="E28" s="76"/>
      <c r="F28" s="76"/>
      <c r="G28" s="77" t="n">
        <v>2025</v>
      </c>
      <c r="H28" s="77"/>
      <c r="I28" s="77"/>
      <c r="J28" s="77"/>
      <c r="K28" s="77"/>
      <c r="L28" s="77"/>
      <c r="M28" s="78" t="n">
        <v>2026</v>
      </c>
      <c r="N28" s="78"/>
      <c r="O28" s="78"/>
      <c r="P28" s="78"/>
      <c r="Q28" s="78"/>
      <c r="R28" s="78"/>
      <c r="S28" s="78" t="n">
        <v>2027</v>
      </c>
      <c r="T28" s="78"/>
      <c r="U28" s="78"/>
      <c r="V28" s="78"/>
      <c r="W28" s="78"/>
      <c r="X28" s="78"/>
      <c r="Y28" s="78" t="n">
        <v>2028</v>
      </c>
      <c r="Z28" s="78"/>
      <c r="AA28" s="78"/>
      <c r="AB28" s="78"/>
      <c r="AC28" s="78"/>
      <c r="AD28" s="78"/>
      <c r="AE28" s="79" t="n">
        <v>2029</v>
      </c>
      <c r="AF28" s="79"/>
      <c r="AG28" s="79"/>
      <c r="AH28" s="79"/>
      <c r="AI28" s="79"/>
    </row>
    <row r="29" customFormat="false" ht="22.5" hidden="false" customHeight="true" outlineLevel="0" collapsed="false">
      <c r="C29" s="8" t="s">
        <v>48</v>
      </c>
      <c r="D29" s="9" t="s">
        <v>49</v>
      </c>
      <c r="E29" s="9" t="s">
        <v>50</v>
      </c>
      <c r="F29" s="10" t="s">
        <v>51</v>
      </c>
      <c r="G29" s="80" t="s">
        <v>52</v>
      </c>
      <c r="H29" s="9" t="s">
        <v>53</v>
      </c>
      <c r="I29" s="9" t="s">
        <v>48</v>
      </c>
      <c r="J29" s="9" t="s">
        <v>49</v>
      </c>
      <c r="K29" s="9" t="s">
        <v>50</v>
      </c>
      <c r="L29" s="9" t="s">
        <v>51</v>
      </c>
      <c r="M29" s="9" t="s">
        <v>52</v>
      </c>
      <c r="N29" s="9" t="s">
        <v>53</v>
      </c>
      <c r="O29" s="9" t="s">
        <v>48</v>
      </c>
      <c r="P29" s="9" t="s">
        <v>49</v>
      </c>
      <c r="Q29" s="9" t="s">
        <v>50</v>
      </c>
      <c r="R29" s="9" t="s">
        <v>51</v>
      </c>
      <c r="S29" s="9" t="s">
        <v>52</v>
      </c>
      <c r="T29" s="9" t="s">
        <v>53</v>
      </c>
      <c r="U29" s="9" t="s">
        <v>48</v>
      </c>
      <c r="V29" s="9" t="s">
        <v>49</v>
      </c>
      <c r="W29" s="9" t="s">
        <v>50</v>
      </c>
      <c r="X29" s="9" t="s">
        <v>51</v>
      </c>
      <c r="Y29" s="9" t="s">
        <v>52</v>
      </c>
      <c r="Z29" s="9" t="s">
        <v>53</v>
      </c>
      <c r="AA29" s="9" t="s">
        <v>48</v>
      </c>
      <c r="AB29" s="9" t="s">
        <v>49</v>
      </c>
      <c r="AC29" s="9" t="s">
        <v>50</v>
      </c>
      <c r="AD29" s="9" t="s">
        <v>51</v>
      </c>
      <c r="AE29" s="9" t="s">
        <v>52</v>
      </c>
      <c r="AF29" s="9" t="s">
        <v>53</v>
      </c>
      <c r="AG29" s="9" t="s">
        <v>48</v>
      </c>
      <c r="AH29" s="9" t="s">
        <v>49</v>
      </c>
      <c r="AI29" s="10" t="s">
        <v>50</v>
      </c>
    </row>
    <row r="30" customFormat="false" ht="15" hidden="false" customHeight="true" outlineLevel="0" collapsed="false">
      <c r="A30" s="81" t="s">
        <v>54</v>
      </c>
      <c r="B30" s="81"/>
      <c r="C30" s="82"/>
      <c r="D30" s="83"/>
      <c r="E30" s="83"/>
      <c r="F30" s="84"/>
      <c r="G30" s="85"/>
      <c r="H30" s="83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70"/>
    </row>
    <row r="31" customFormat="false" ht="42.7" hidden="false" customHeight="true" outlineLevel="0" collapsed="false">
      <c r="A31" s="86" t="s">
        <v>55</v>
      </c>
      <c r="B31" s="86"/>
      <c r="C31" s="87" t="n">
        <v>1</v>
      </c>
      <c r="D31" s="88" t="n">
        <v>1</v>
      </c>
      <c r="E31" s="68" t="n">
        <v>1</v>
      </c>
      <c r="F31" s="70" t="n">
        <v>1</v>
      </c>
      <c r="G31" s="89" t="n">
        <v>1</v>
      </c>
      <c r="H31" s="65" t="n">
        <v>1</v>
      </c>
      <c r="I31" s="65" t="n">
        <v>1</v>
      </c>
      <c r="J31" s="65" t="n">
        <v>1</v>
      </c>
      <c r="K31" s="65" t="n">
        <v>1</v>
      </c>
      <c r="L31" s="65" t="n">
        <v>1</v>
      </c>
      <c r="M31" s="65" t="n">
        <v>1</v>
      </c>
      <c r="N31" s="65" t="n">
        <v>1</v>
      </c>
      <c r="O31" s="65" t="n">
        <v>1</v>
      </c>
      <c r="P31" s="65" t="n">
        <v>1</v>
      </c>
      <c r="Q31" s="65" t="n">
        <v>1</v>
      </c>
      <c r="R31" s="65" t="n">
        <v>1</v>
      </c>
      <c r="S31" s="65" t="n">
        <v>1</v>
      </c>
      <c r="T31" s="65" t="n">
        <v>1</v>
      </c>
      <c r="U31" s="65" t="n">
        <v>1</v>
      </c>
      <c r="V31" s="65" t="n">
        <v>1</v>
      </c>
      <c r="W31" s="65" t="n">
        <v>1</v>
      </c>
      <c r="X31" s="65" t="n">
        <v>1</v>
      </c>
      <c r="Y31" s="65" t="n">
        <v>1</v>
      </c>
      <c r="Z31" s="65" t="n">
        <v>1</v>
      </c>
      <c r="AA31" s="65" t="n">
        <v>1</v>
      </c>
      <c r="AB31" s="65" t="n">
        <v>1</v>
      </c>
      <c r="AC31" s="65" t="n">
        <v>1</v>
      </c>
      <c r="AD31" s="65" t="n">
        <v>1</v>
      </c>
      <c r="AE31" s="65" t="n">
        <v>1</v>
      </c>
      <c r="AF31" s="65" t="n">
        <v>1</v>
      </c>
      <c r="AG31" s="65" t="n">
        <v>1</v>
      </c>
      <c r="AH31" s="65" t="n">
        <v>1</v>
      </c>
      <c r="AI31" s="90" t="n">
        <v>1</v>
      </c>
    </row>
    <row r="32" customFormat="false" ht="15" hidden="false" customHeight="true" outlineLevel="0" collapsed="false">
      <c r="A32" s="86" t="s">
        <v>56</v>
      </c>
      <c r="B32" s="86"/>
      <c r="C32" s="91"/>
      <c r="D32" s="68"/>
      <c r="E32" s="68"/>
      <c r="F32" s="70"/>
      <c r="G32" s="92"/>
      <c r="H32" s="69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90"/>
    </row>
    <row r="33" customFormat="false" ht="42" hidden="false" customHeight="true" outlineLevel="0" collapsed="false">
      <c r="A33" s="86" t="s">
        <v>57</v>
      </c>
      <c r="B33" s="86"/>
      <c r="C33" s="91"/>
      <c r="D33" s="68"/>
      <c r="E33" s="68"/>
      <c r="F33" s="93"/>
      <c r="G33" s="94"/>
      <c r="H33" s="69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90"/>
    </row>
    <row r="34" customFormat="false" ht="15" hidden="true" customHeight="true" outlineLevel="0" collapsed="false">
      <c r="A34" s="95" t="s">
        <v>58</v>
      </c>
      <c r="B34" s="95"/>
      <c r="C34" s="91"/>
      <c r="D34" s="68"/>
      <c r="E34" s="68"/>
      <c r="F34" s="93"/>
      <c r="G34" s="94"/>
      <c r="H34" s="69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70"/>
    </row>
    <row r="35" customFormat="false" ht="29.25" hidden="true" customHeight="true" outlineLevel="0" collapsed="false">
      <c r="A35" s="96" t="s">
        <v>59</v>
      </c>
      <c r="B35" s="96"/>
      <c r="C35" s="91"/>
      <c r="D35" s="68"/>
      <c r="E35" s="68"/>
      <c r="F35" s="70"/>
      <c r="G35" s="94"/>
      <c r="H35" s="69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70"/>
      <c r="AJ35" s="97"/>
    </row>
    <row r="36" customFormat="false" ht="30.75" hidden="true" customHeight="true" outlineLevel="0" collapsed="false">
      <c r="A36" s="96" t="s">
        <v>60</v>
      </c>
      <c r="B36" s="96"/>
      <c r="C36" s="91"/>
      <c r="D36" s="68"/>
      <c r="E36" s="68"/>
      <c r="F36" s="93"/>
      <c r="G36" s="94"/>
      <c r="H36" s="64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70"/>
    </row>
    <row r="37" customFormat="false" ht="15.75" hidden="false" customHeight="false" outlineLevel="0" collapsed="false">
      <c r="A37" s="98"/>
      <c r="B37" s="98"/>
      <c r="C37" s="99"/>
      <c r="D37" s="72"/>
      <c r="E37" s="72"/>
      <c r="F37" s="100"/>
      <c r="G37" s="101"/>
      <c r="H37" s="102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5"/>
    </row>
    <row r="39" customFormat="false" ht="15.75" hidden="false" customHeight="false" outlineLevel="0" collapsed="false"/>
    <row r="40" customFormat="false" ht="25.5" hidden="false" customHeight="false" outlineLevel="0" collapsed="false">
      <c r="B40" s="103" t="s">
        <v>61</v>
      </c>
      <c r="C40" s="104" t="n">
        <v>2024</v>
      </c>
      <c r="D40" s="105" t="s">
        <v>62</v>
      </c>
      <c r="E40" s="104" t="n">
        <v>2025</v>
      </c>
      <c r="F40" s="104" t="n">
        <v>2026</v>
      </c>
      <c r="G40" s="104" t="n">
        <v>2027</v>
      </c>
      <c r="H40" s="104" t="n">
        <v>2028</v>
      </c>
      <c r="I40" s="106" t="n">
        <v>2029</v>
      </c>
      <c r="J40" s="105" t="s">
        <v>63</v>
      </c>
      <c r="K40" s="107" t="s">
        <v>64</v>
      </c>
    </row>
    <row r="41" customFormat="false" ht="15" hidden="false" customHeight="false" outlineLevel="0" collapsed="false">
      <c r="B41" s="45"/>
      <c r="C41" s="65"/>
      <c r="D41" s="65"/>
      <c r="E41" s="65"/>
      <c r="F41" s="65"/>
      <c r="G41" s="65"/>
      <c r="H41" s="65"/>
      <c r="I41" s="65"/>
      <c r="J41" s="65"/>
      <c r="K41" s="70"/>
    </row>
    <row r="42" customFormat="false" ht="13.8" hidden="false" customHeight="false" outlineLevel="0" collapsed="false">
      <c r="B42" s="108" t="s">
        <v>65</v>
      </c>
      <c r="C42" s="109"/>
      <c r="D42" s="109" t="n">
        <v>24</v>
      </c>
      <c r="E42" s="109" t="n">
        <v>120</v>
      </c>
      <c r="F42" s="109" t="n">
        <v>160</v>
      </c>
      <c r="G42" s="109" t="n">
        <v>200</v>
      </c>
      <c r="H42" s="109" t="n">
        <v>210</v>
      </c>
      <c r="I42" s="109" t="n">
        <v>231</v>
      </c>
      <c r="J42" s="109" t="n">
        <v>945</v>
      </c>
      <c r="K42" s="110"/>
    </row>
    <row r="43" customFormat="false" ht="13.8" hidden="false" customHeight="false" outlineLevel="0" collapsed="false">
      <c r="B43" s="108" t="s">
        <v>66</v>
      </c>
      <c r="C43" s="109"/>
      <c r="D43" s="109" t="n">
        <v>9</v>
      </c>
      <c r="E43" s="109" t="n">
        <v>40</v>
      </c>
      <c r="F43" s="109" t="n">
        <v>70</v>
      </c>
      <c r="G43" s="109" t="n">
        <f aca="false">F43+SUM(S32:X32)</f>
        <v>70</v>
      </c>
      <c r="H43" s="109" t="n">
        <v>90</v>
      </c>
      <c r="I43" s="109" t="n">
        <v>99</v>
      </c>
      <c r="J43" s="109" t="n">
        <v>378</v>
      </c>
      <c r="K43" s="110"/>
    </row>
    <row r="44" customFormat="false" ht="13.8" hidden="false" customHeight="false" outlineLevel="0" collapsed="false">
      <c r="B44" s="45" t="s">
        <v>67</v>
      </c>
      <c r="C44" s="65"/>
      <c r="D44" s="65"/>
      <c r="E44" s="65" t="n">
        <f aca="false">C44+SUM(G33:L33)</f>
        <v>0</v>
      </c>
      <c r="F44" s="65" t="n">
        <f aca="false">E44+SUM(M33:R33)</f>
        <v>0</v>
      </c>
      <c r="G44" s="65" t="n">
        <f aca="false">F44+SUM(S33:X33)</f>
        <v>0</v>
      </c>
      <c r="H44" s="65" t="n">
        <f aca="false">G44+SUM(Y33:AD33)</f>
        <v>0</v>
      </c>
      <c r="I44" s="65" t="n">
        <f aca="false">H44+SUM(AE33:AI33)</f>
        <v>0</v>
      </c>
      <c r="J44" s="65" t="n">
        <v>472</v>
      </c>
      <c r="K44" s="70"/>
    </row>
    <row r="45" customFormat="false" ht="13.8" hidden="true" customHeight="false" outlineLevel="0" collapsed="false">
      <c r="B45" s="45" t="s">
        <v>68</v>
      </c>
      <c r="C45" s="65" t="n">
        <f aca="false">SUM(C34:F34)</f>
        <v>0</v>
      </c>
      <c r="D45" s="65" t="n">
        <v>301</v>
      </c>
      <c r="E45" s="65" t="n">
        <f aca="false">C45+SUM(G34:L34)</f>
        <v>0</v>
      </c>
      <c r="F45" s="65" t="n">
        <f aca="false">E45+SUM(M34:R34)</f>
        <v>0</v>
      </c>
      <c r="G45" s="65" t="n">
        <f aca="false">F45+SUM(S34:X34)</f>
        <v>0</v>
      </c>
      <c r="H45" s="65" t="n">
        <f aca="false">G45+SUM(Y34:AD34)</f>
        <v>0</v>
      </c>
      <c r="I45" s="65" t="n">
        <f aca="false">H45+SUM(AE34:AI34)</f>
        <v>0</v>
      </c>
      <c r="J45" s="65"/>
      <c r="K45" s="70"/>
    </row>
    <row r="46" customFormat="false" ht="13.8" hidden="true" customHeight="false" outlineLevel="0" collapsed="false">
      <c r="B46" s="45" t="s">
        <v>69</v>
      </c>
      <c r="C46" s="65" t="n">
        <f aca="false">SUM(C35:F35)</f>
        <v>0</v>
      </c>
      <c r="D46" s="65"/>
      <c r="E46" s="65" t="n">
        <f aca="false">C46+SUM(G35:L35)</f>
        <v>0</v>
      </c>
      <c r="F46" s="65" t="n">
        <f aca="false">E46+SUM(M35:R35)</f>
        <v>0</v>
      </c>
      <c r="G46" s="65" t="n">
        <f aca="false">F46+SUM(S35:X35)</f>
        <v>0</v>
      </c>
      <c r="H46" s="65" t="n">
        <f aca="false">G46+SUM(Y35:AD35)</f>
        <v>0</v>
      </c>
      <c r="I46" s="65" t="n">
        <f aca="false">H46+SUM(AE35:AI35)</f>
        <v>0</v>
      </c>
      <c r="J46" s="65"/>
      <c r="K46" s="70"/>
    </row>
    <row r="47" customFormat="false" ht="13.8" hidden="false" customHeight="false" outlineLevel="0" collapsed="false">
      <c r="B47" s="111"/>
      <c r="C47" s="74"/>
      <c r="D47" s="74"/>
      <c r="E47" s="74"/>
      <c r="F47" s="74"/>
      <c r="G47" s="74"/>
      <c r="H47" s="74"/>
      <c r="I47" s="74"/>
      <c r="J47" s="74"/>
      <c r="K47" s="75"/>
    </row>
  </sheetData>
  <mergeCells count="41">
    <mergeCell ref="B1:C1"/>
    <mergeCell ref="B2:C2"/>
    <mergeCell ref="B3:C3"/>
    <mergeCell ref="A7:B7"/>
    <mergeCell ref="D7:E7"/>
    <mergeCell ref="F7:G7"/>
    <mergeCell ref="H7:I7"/>
    <mergeCell ref="J7:K7"/>
    <mergeCell ref="L7:M7"/>
    <mergeCell ref="R7:W7"/>
    <mergeCell ref="X7:AC7"/>
    <mergeCell ref="AD7:AH7"/>
    <mergeCell ref="A19:B20"/>
    <mergeCell ref="D19:E19"/>
    <mergeCell ref="F19:G19"/>
    <mergeCell ref="H19:I19"/>
    <mergeCell ref="J19:K19"/>
    <mergeCell ref="L19:M19"/>
    <mergeCell ref="R19:W19"/>
    <mergeCell ref="X19:AC19"/>
    <mergeCell ref="AD19:AH19"/>
    <mergeCell ref="A21:B21"/>
    <mergeCell ref="A22:B22"/>
    <mergeCell ref="A23:B23"/>
    <mergeCell ref="A24:B24"/>
    <mergeCell ref="A25:B25"/>
    <mergeCell ref="A26:B26"/>
    <mergeCell ref="C28:F28"/>
    <mergeCell ref="G28:L28"/>
    <mergeCell ref="M28:R28"/>
    <mergeCell ref="S28:X28"/>
    <mergeCell ref="Y28:AD28"/>
    <mergeCell ref="AE28:AI28"/>
    <mergeCell ref="A30:B30"/>
    <mergeCell ref="A31:B31"/>
    <mergeCell ref="A32:B32"/>
    <mergeCell ref="A33:B33"/>
    <mergeCell ref="A34:B34"/>
    <mergeCell ref="A35:B35"/>
    <mergeCell ref="A36:B36"/>
    <mergeCell ref="A37:B37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66"/>
  <sheetViews>
    <sheetView showFormulas="false" showGridLines="true" showRowColHeaders="true" showZeros="true" rightToLeft="false" tabSelected="false" showOutlineSymbols="true" defaultGridColor="true" view="normal" topLeftCell="A43" colorId="64" zoomScale="90" zoomScaleNormal="90" zoomScalePageLayoutView="100" workbookViewId="0">
      <selection pane="topLeft" activeCell="A63" activeCellId="0" sqref="A63"/>
    </sheetView>
  </sheetViews>
  <sheetFormatPr defaultColWidth="11.5703125" defaultRowHeight="12.8" zeroHeight="false" outlineLevelRow="0" outlineLevelCol="0"/>
  <cols>
    <col collapsed="false" customWidth="true" hidden="false" outlineLevel="0" max="1" min="1" style="1" width="60.2"/>
    <col collapsed="false" customWidth="true" hidden="false" outlineLevel="0" max="2" min="2" style="1" width="38.29"/>
    <col collapsed="false" customWidth="true" hidden="false" outlineLevel="0" max="3" min="3" style="1" width="15.88"/>
    <col collapsed="false" customWidth="true" hidden="false" outlineLevel="0" max="4" min="4" style="1" width="16.67"/>
    <col collapsed="false" customWidth="true" hidden="false" outlineLevel="0" max="5" min="5" style="1" width="18.99"/>
    <col collapsed="false" customWidth="true" hidden="false" outlineLevel="0" max="6" min="6" style="1" width="16.53"/>
    <col collapsed="false" customWidth="true" hidden="false" outlineLevel="0" max="7" min="7" style="1" width="17.29"/>
    <col collapsed="false" customWidth="true" hidden="false" outlineLevel="0" max="9" min="9" style="1" width="18.38"/>
    <col collapsed="false" customWidth="true" hidden="false" outlineLevel="0" max="10" min="10" style="1" width="16.97"/>
  </cols>
  <sheetData>
    <row r="1" customFormat="false" ht="13.8" hidden="false" customHeight="false" outlineLevel="0" collapsed="false">
      <c r="A1" s="112" t="s">
        <v>70</v>
      </c>
      <c r="I1" s="113"/>
      <c r="J1" s="113"/>
      <c r="K1" s="113"/>
      <c r="L1" s="113"/>
    </row>
    <row r="2" customFormat="false" ht="29" hidden="false" customHeight="false" outlineLevel="0" collapsed="false">
      <c r="A2" s="114" t="s">
        <v>71</v>
      </c>
      <c r="B2" s="115" t="s">
        <v>72</v>
      </c>
      <c r="C2" s="112" t="n">
        <v>2024</v>
      </c>
      <c r="D2" s="112" t="n">
        <v>2025</v>
      </c>
      <c r="E2" s="112" t="n">
        <v>2026</v>
      </c>
      <c r="F2" s="112" t="n">
        <v>2027</v>
      </c>
      <c r="G2" s="112" t="n">
        <v>2028</v>
      </c>
      <c r="H2" s="112" t="n">
        <v>2029</v>
      </c>
      <c r="I2" s="116"/>
      <c r="J2" s="116"/>
      <c r="K2" s="116"/>
      <c r="L2" s="116"/>
    </row>
    <row r="3" customFormat="false" ht="29" hidden="false" customHeight="false" outlineLevel="0" collapsed="false">
      <c r="A3" s="117" t="s">
        <v>73</v>
      </c>
      <c r="B3" s="118" t="n">
        <v>100</v>
      </c>
      <c r="C3" s="119" t="n">
        <f aca="false">12*4*B3</f>
        <v>4800</v>
      </c>
      <c r="D3" s="119" t="n">
        <f aca="false">12*4*12*B3</f>
        <v>57600</v>
      </c>
      <c r="E3" s="119" t="n">
        <f aca="false">12*4*12*B3</f>
        <v>57600</v>
      </c>
      <c r="F3" s="119" t="n">
        <f aca="false">12*4*12*B3</f>
        <v>57600</v>
      </c>
      <c r="G3" s="119" t="n">
        <f aca="false">12*4*12*B3</f>
        <v>57600</v>
      </c>
      <c r="H3" s="119" t="n">
        <f aca="false">12*4*12*B3</f>
        <v>57600</v>
      </c>
      <c r="I3" s="120" t="n">
        <f aca="false">SUM(C3:H3)</f>
        <v>292800</v>
      </c>
      <c r="J3" s="121"/>
      <c r="K3" s="122"/>
      <c r="L3" s="118" t="n">
        <v>823063.36</v>
      </c>
    </row>
    <row r="4" customFormat="false" ht="19.9" hidden="false" customHeight="false" outlineLevel="0" collapsed="false">
      <c r="A4" s="117" t="s">
        <v>74</v>
      </c>
      <c r="B4" s="113" t="n">
        <v>50</v>
      </c>
      <c r="C4" s="119" t="n">
        <f aca="false">B4*15*4</f>
        <v>3000</v>
      </c>
      <c r="D4" s="119" t="n">
        <f aca="false">15*4*B4*12</f>
        <v>36000</v>
      </c>
      <c r="E4" s="119" t="n">
        <f aca="false">15*4*B4*12</f>
        <v>36000</v>
      </c>
      <c r="F4" s="119" t="n">
        <f aca="false">15*4*B4*12</f>
        <v>36000</v>
      </c>
      <c r="G4" s="119" t="n">
        <f aca="false">15*4*B4*12</f>
        <v>36000</v>
      </c>
      <c r="H4" s="119" t="n">
        <f aca="false">15*4*B4*12</f>
        <v>36000</v>
      </c>
      <c r="I4" s="120" t="n">
        <f aca="false">SUM(C4:H4)</f>
        <v>183000</v>
      </c>
      <c r="J4" s="121"/>
      <c r="K4" s="122"/>
      <c r="L4" s="118"/>
    </row>
    <row r="5" customFormat="false" ht="13.8" hidden="false" customHeight="false" outlineLevel="0" collapsed="false">
      <c r="A5" s="123" t="s">
        <v>75</v>
      </c>
      <c r="B5" s="113"/>
      <c r="C5" s="119" t="n">
        <f aca="false">SUM(C3:C4)</f>
        <v>7800</v>
      </c>
      <c r="D5" s="119" t="n">
        <f aca="false">SUM(D3:D4)</f>
        <v>93600</v>
      </c>
      <c r="E5" s="119" t="n">
        <f aca="false">SUM(E3:E4)</f>
        <v>93600</v>
      </c>
      <c r="F5" s="119" t="n">
        <f aca="false">SUM(F3:F4)</f>
        <v>93600</v>
      </c>
      <c r="G5" s="119" t="n">
        <f aca="false">SUM(G3:G4)</f>
        <v>93600</v>
      </c>
      <c r="H5" s="119" t="n">
        <f aca="false">SUM(H3:H4)</f>
        <v>93600</v>
      </c>
      <c r="I5" s="120" t="n">
        <f aca="false">SUM(I3:I4)</f>
        <v>475800</v>
      </c>
      <c r="J5" s="121"/>
      <c r="K5" s="122"/>
      <c r="L5" s="118"/>
    </row>
    <row r="6" customFormat="false" ht="13.8" hidden="false" customHeight="false" outlineLevel="0" collapsed="false">
      <c r="A6" s="117" t="s">
        <v>76</v>
      </c>
      <c r="B6" s="118"/>
      <c r="C6" s="124" t="s">
        <v>77</v>
      </c>
      <c r="D6" s="124"/>
      <c r="E6" s="124"/>
      <c r="F6" s="124"/>
      <c r="G6" s="119"/>
      <c r="H6" s="119"/>
      <c r="I6" s="119"/>
      <c r="J6" s="121"/>
      <c r="K6" s="122"/>
      <c r="L6" s="118"/>
    </row>
    <row r="7" customFormat="false" ht="29" hidden="false" customHeight="false" outlineLevel="0" collapsed="false">
      <c r="A7" s="117" t="s">
        <v>78</v>
      </c>
      <c r="B7" s="118" t="n">
        <v>12</v>
      </c>
      <c r="C7" s="119" t="n">
        <f aca="false">30*4*B7</f>
        <v>1440</v>
      </c>
      <c r="D7" s="119" t="n">
        <f aca="false">30*4*12*B7</f>
        <v>17280</v>
      </c>
      <c r="E7" s="119" t="n">
        <f aca="false">30*4*12*B7</f>
        <v>17280</v>
      </c>
      <c r="F7" s="119" t="n">
        <f aca="false">30*4*12*B7</f>
        <v>17280</v>
      </c>
      <c r="G7" s="119" t="n">
        <f aca="false">30*4*12*B7</f>
        <v>17280</v>
      </c>
      <c r="H7" s="119" t="n">
        <f aca="false">30*4*11*B7</f>
        <v>15840</v>
      </c>
      <c r="I7" s="118" t="n">
        <f aca="false">SUM(C7:H7)</f>
        <v>86400</v>
      </c>
      <c r="J7" s="118"/>
      <c r="K7" s="122"/>
      <c r="L7" s="118"/>
    </row>
    <row r="8" customFormat="false" ht="19.9" hidden="false" customHeight="false" outlineLevel="0" collapsed="false">
      <c r="A8" s="117" t="s">
        <v>79</v>
      </c>
      <c r="B8" s="118" t="n">
        <v>13</v>
      </c>
      <c r="C8" s="119" t="n">
        <f aca="false">12*4*B8</f>
        <v>624</v>
      </c>
      <c r="D8" s="119" t="n">
        <f aca="false">12*4*12*B8</f>
        <v>7488</v>
      </c>
      <c r="E8" s="119" t="n">
        <f aca="false">12*4*12*B8</f>
        <v>7488</v>
      </c>
      <c r="F8" s="119" t="n">
        <f aca="false">12*4*12*B8</f>
        <v>7488</v>
      </c>
      <c r="G8" s="119" t="n">
        <f aca="false">12*4*12*B8</f>
        <v>7488</v>
      </c>
      <c r="H8" s="119" t="n">
        <f aca="false">12*4*11*B8</f>
        <v>6864</v>
      </c>
      <c r="I8" s="118" t="n">
        <f aca="false">SUM(C8:H8)</f>
        <v>37440</v>
      </c>
      <c r="J8" s="118"/>
      <c r="K8" s="122"/>
      <c r="L8" s="118"/>
    </row>
    <row r="9" customFormat="false" ht="19.9" hidden="false" customHeight="false" outlineLevel="0" collapsed="false">
      <c r="A9" s="117" t="s">
        <v>80</v>
      </c>
      <c r="B9" s="118" t="n">
        <v>13</v>
      </c>
      <c r="C9" s="119" t="n">
        <f aca="false">14*4*B9</f>
        <v>728</v>
      </c>
      <c r="D9" s="119" t="n">
        <f aca="false">14*4*12*B9</f>
        <v>8736</v>
      </c>
      <c r="E9" s="119" t="n">
        <f aca="false">14*4*12*B9</f>
        <v>8736</v>
      </c>
      <c r="F9" s="119" t="n">
        <f aca="false">14*4*12*B9</f>
        <v>8736</v>
      </c>
      <c r="G9" s="119" t="n">
        <f aca="false">14*4*12*B9</f>
        <v>8736</v>
      </c>
      <c r="H9" s="119" t="n">
        <f aca="false">14*4*11*B9</f>
        <v>8008</v>
      </c>
      <c r="I9" s="118" t="n">
        <f aca="false">SUM(C9:H9)</f>
        <v>43680</v>
      </c>
      <c r="J9" s="118"/>
      <c r="K9" s="122"/>
      <c r="L9" s="118"/>
    </row>
    <row r="10" customFormat="false" ht="19.9" hidden="false" customHeight="false" outlineLevel="0" collapsed="false">
      <c r="A10" s="117" t="s">
        <v>81</v>
      </c>
      <c r="B10" s="118" t="n">
        <v>11</v>
      </c>
      <c r="C10" s="119" t="n">
        <f aca="false">12*4*B10</f>
        <v>528</v>
      </c>
      <c r="D10" s="119" t="n">
        <f aca="false">12*4*12*B10</f>
        <v>6336</v>
      </c>
      <c r="E10" s="119" t="n">
        <f aca="false">12*4*12*B10</f>
        <v>6336</v>
      </c>
      <c r="F10" s="119" t="n">
        <f aca="false">12*4*12*B10</f>
        <v>6336</v>
      </c>
      <c r="G10" s="119" t="n">
        <f aca="false">12*4*12*B10</f>
        <v>6336</v>
      </c>
      <c r="H10" s="119" t="n">
        <f aca="false">12*4*11*B10</f>
        <v>5808</v>
      </c>
      <c r="I10" s="118" t="n">
        <f aca="false">SUM(C10:H10)</f>
        <v>31680</v>
      </c>
      <c r="J10" s="118"/>
      <c r="K10" s="122"/>
      <c r="L10" s="118"/>
    </row>
    <row r="11" customFormat="false" ht="19.9" hidden="false" customHeight="false" outlineLevel="0" collapsed="false">
      <c r="A11" s="117" t="s">
        <v>82</v>
      </c>
      <c r="B11" s="118" t="n">
        <v>24</v>
      </c>
      <c r="C11" s="119" t="n">
        <f aca="false">12*4*B11</f>
        <v>1152</v>
      </c>
      <c r="D11" s="119" t="n">
        <f aca="false">12*4*12*B11</f>
        <v>13824</v>
      </c>
      <c r="E11" s="119" t="n">
        <f aca="false">12*4*12*B11</f>
        <v>13824</v>
      </c>
      <c r="F11" s="119" t="n">
        <f aca="false">12*4*12*B11</f>
        <v>13824</v>
      </c>
      <c r="G11" s="119" t="n">
        <f aca="false">12*4*12*B11</f>
        <v>13824</v>
      </c>
      <c r="H11" s="119" t="n">
        <f aca="false">12*4*11*B11</f>
        <v>12672</v>
      </c>
      <c r="I11" s="118" t="n">
        <f aca="false">SUM(C11:H11)</f>
        <v>69120</v>
      </c>
      <c r="J11" s="118"/>
      <c r="K11" s="113"/>
      <c r="L11" s="119"/>
    </row>
    <row r="12" customFormat="false" ht="29" hidden="false" customHeight="false" outlineLevel="0" collapsed="false">
      <c r="A12" s="117" t="s">
        <v>83</v>
      </c>
      <c r="B12" s="118" t="n">
        <v>13</v>
      </c>
      <c r="C12" s="119" t="n">
        <f aca="false">14*4*B12</f>
        <v>728</v>
      </c>
      <c r="D12" s="119" t="n">
        <f aca="false">14*4*12*B12</f>
        <v>8736</v>
      </c>
      <c r="E12" s="119" t="n">
        <f aca="false">14*4*12*B12</f>
        <v>8736</v>
      </c>
      <c r="F12" s="119" t="n">
        <f aca="false">14*4*12*B12</f>
        <v>8736</v>
      </c>
      <c r="G12" s="119" t="n">
        <f aca="false">14*4*12*B12</f>
        <v>8736</v>
      </c>
      <c r="H12" s="119" t="n">
        <f aca="false">14*4*11*B12</f>
        <v>8008</v>
      </c>
      <c r="I12" s="118" t="n">
        <f aca="false">SUM(C12:H12)</f>
        <v>43680</v>
      </c>
      <c r="J12" s="118"/>
      <c r="K12" s="113"/>
      <c r="L12" s="119"/>
    </row>
    <row r="13" customFormat="false" ht="19.9" hidden="false" customHeight="false" outlineLevel="0" collapsed="false">
      <c r="A13" s="117" t="s">
        <v>84</v>
      </c>
      <c r="B13" s="118" t="n">
        <v>11</v>
      </c>
      <c r="C13" s="119" t="n">
        <f aca="false">13*4*B13</f>
        <v>572</v>
      </c>
      <c r="D13" s="119" t="n">
        <f aca="false">13*4*12*B13</f>
        <v>6864</v>
      </c>
      <c r="E13" s="119" t="n">
        <f aca="false">13*4*12*B13</f>
        <v>6864</v>
      </c>
      <c r="F13" s="119" t="n">
        <f aca="false">13*4*12*B13</f>
        <v>6864</v>
      </c>
      <c r="G13" s="119" t="n">
        <f aca="false">13*4*12*B13</f>
        <v>6864</v>
      </c>
      <c r="H13" s="119" t="n">
        <f aca="false">13*4*11*B13</f>
        <v>6292</v>
      </c>
      <c r="I13" s="118" t="n">
        <f aca="false">SUM(C13:H13)</f>
        <v>34320</v>
      </c>
      <c r="J13" s="118"/>
      <c r="K13" s="113"/>
      <c r="L13" s="113"/>
    </row>
    <row r="14" customFormat="false" ht="13.8" hidden="false" customHeight="false" outlineLevel="0" collapsed="false">
      <c r="A14" s="125"/>
      <c r="B14" s="119"/>
      <c r="C14" s="119"/>
      <c r="D14" s="119"/>
      <c r="E14" s="119"/>
      <c r="F14" s="113"/>
      <c r="G14" s="113"/>
      <c r="H14" s="113"/>
      <c r="I14" s="118"/>
      <c r="J14" s="118"/>
      <c r="K14" s="113"/>
      <c r="L14" s="113"/>
    </row>
    <row r="15" customFormat="false" ht="13.8" hidden="false" customHeight="false" outlineLevel="0" collapsed="false">
      <c r="A15" s="123" t="s">
        <v>75</v>
      </c>
      <c r="B15" s="119"/>
      <c r="C15" s="119" t="n">
        <f aca="false">SUM(C7:C13)</f>
        <v>5772</v>
      </c>
      <c r="D15" s="119" t="n">
        <f aca="false">SUM(D7:D13)</f>
        <v>69264</v>
      </c>
      <c r="E15" s="119" t="n">
        <f aca="false">SUM(E7:E13)</f>
        <v>69264</v>
      </c>
      <c r="F15" s="119" t="n">
        <f aca="false">SUM(F7:F13)</f>
        <v>69264</v>
      </c>
      <c r="G15" s="119" t="n">
        <f aca="false">SUM(G7:G13)</f>
        <v>69264</v>
      </c>
      <c r="H15" s="119" t="n">
        <f aca="false">SUM(H7:H13)</f>
        <v>63492</v>
      </c>
      <c r="I15" s="126" t="n">
        <f aca="false">SUM(I7:I13)</f>
        <v>346320</v>
      </c>
      <c r="J15" s="126"/>
      <c r="K15" s="113"/>
      <c r="L15" s="113"/>
    </row>
    <row r="16" customFormat="false" ht="13.8" hidden="false" customHeight="false" outlineLevel="0" collapsed="false">
      <c r="A16" s="127"/>
      <c r="B16" s="128"/>
      <c r="C16" s="127"/>
      <c r="D16" s="127"/>
      <c r="E16" s="127"/>
      <c r="F16" s="127"/>
      <c r="G16" s="128"/>
      <c r="H16" s="128"/>
      <c r="I16" s="128"/>
      <c r="J16" s="128"/>
      <c r="K16" s="127"/>
      <c r="L16" s="127"/>
    </row>
    <row r="17" customFormat="false" ht="15" hidden="false" customHeight="false" outlineLevel="0" collapsed="false">
      <c r="A17" s="129" t="s">
        <v>85</v>
      </c>
      <c r="B17" s="118"/>
      <c r="C17" s="130" t="n">
        <f aca="false">+C5+C15</f>
        <v>13572</v>
      </c>
      <c r="D17" s="131" t="n">
        <f aca="false">+D5+D15</f>
        <v>162864</v>
      </c>
      <c r="E17" s="131" t="n">
        <f aca="false">+E5+E15</f>
        <v>162864</v>
      </c>
      <c r="F17" s="131" t="n">
        <f aca="false">+F5+F15</f>
        <v>162864</v>
      </c>
      <c r="G17" s="131" t="n">
        <f aca="false">+G5+G15</f>
        <v>162864</v>
      </c>
      <c r="H17" s="131" t="n">
        <f aca="false">+H5+H15</f>
        <v>157092</v>
      </c>
      <c r="I17" s="130" t="n">
        <f aca="false">SUM(C17:H17)</f>
        <v>822120</v>
      </c>
      <c r="J17" s="118" t="n">
        <f aca="false">+I17+B23+B24</f>
        <v>825702.54</v>
      </c>
      <c r="K17" s="122"/>
      <c r="L17" s="118"/>
    </row>
    <row r="18" customFormat="false" ht="13.8" hidden="false" customHeight="false" outlineLevel="0" collapsed="false">
      <c r="A18" s="132"/>
      <c r="B18" s="118"/>
      <c r="C18" s="118" t="n">
        <f aca="false">+C17+B23</f>
        <v>16332.3</v>
      </c>
      <c r="D18" s="133"/>
      <c r="E18" s="133"/>
      <c r="F18" s="113"/>
      <c r="G18" s="118"/>
      <c r="H18" s="118"/>
      <c r="I18" s="118"/>
      <c r="J18" s="118"/>
      <c r="K18" s="122"/>
      <c r="L18" s="118"/>
    </row>
    <row r="19" customFormat="false" ht="13.8" hidden="false" customHeight="false" outlineLevel="0" collapsed="false">
      <c r="A19" s="132"/>
      <c r="B19" s="118"/>
      <c r="C19" s="118"/>
      <c r="D19" s="133"/>
      <c r="E19" s="133"/>
      <c r="F19" s="113"/>
      <c r="G19" s="118"/>
      <c r="H19" s="118"/>
      <c r="I19" s="118"/>
      <c r="J19" s="118"/>
      <c r="K19" s="122"/>
      <c r="L19" s="118"/>
    </row>
    <row r="20" customFormat="false" ht="13.8" hidden="false" customHeight="true" outlineLevel="0" collapsed="false">
      <c r="A20" s="134" t="s">
        <v>86</v>
      </c>
      <c r="B20" s="126" t="n">
        <v>346441.12</v>
      </c>
      <c r="C20" s="118" t="s">
        <v>87</v>
      </c>
      <c r="D20" s="133"/>
      <c r="E20" s="133"/>
      <c r="F20" s="113"/>
      <c r="G20" s="118"/>
      <c r="H20" s="118"/>
      <c r="I20" s="118"/>
      <c r="J20" s="118"/>
      <c r="K20" s="122"/>
      <c r="L20" s="118"/>
    </row>
    <row r="21" customFormat="false" ht="35.65" hidden="false" customHeight="false" outlineLevel="0" collapsed="false">
      <c r="A21" s="134"/>
      <c r="B21" s="126" t="n">
        <v>292800</v>
      </c>
      <c r="C21" s="135" t="s">
        <v>88</v>
      </c>
      <c r="D21" s="119"/>
      <c r="E21" s="119"/>
      <c r="F21" s="119"/>
      <c r="G21" s="119"/>
      <c r="H21" s="119"/>
      <c r="I21" s="118" t="n">
        <f aca="false">346441.12-346320</f>
        <v>121.119999999995</v>
      </c>
      <c r="J21" s="118"/>
      <c r="K21" s="122"/>
      <c r="L21" s="118"/>
    </row>
    <row r="22" customFormat="false" ht="35.65" hidden="false" customHeight="false" outlineLevel="0" collapsed="false">
      <c r="A22" s="134"/>
      <c r="B22" s="126" t="n">
        <v>183000</v>
      </c>
      <c r="C22" s="135" t="s">
        <v>89</v>
      </c>
      <c r="D22" s="119"/>
      <c r="E22" s="119"/>
      <c r="F22" s="119"/>
      <c r="G22" s="119"/>
      <c r="H22" s="119"/>
      <c r="I22" s="118"/>
      <c r="J22" s="118"/>
      <c r="K22" s="122"/>
      <c r="L22" s="118"/>
    </row>
    <row r="23" customFormat="false" ht="35.65" hidden="false" customHeight="false" outlineLevel="0" collapsed="false">
      <c r="A23" s="134"/>
      <c r="B23" s="126" t="n">
        <v>2760.3</v>
      </c>
      <c r="C23" s="136" t="s">
        <v>90</v>
      </c>
      <c r="D23" s="133"/>
      <c r="E23" s="133"/>
      <c r="F23" s="113"/>
      <c r="G23" s="118"/>
      <c r="H23" s="118"/>
      <c r="I23" s="118"/>
      <c r="J23" s="118"/>
      <c r="K23" s="122"/>
      <c r="L23" s="118"/>
    </row>
    <row r="24" customFormat="false" ht="24" hidden="false" customHeight="false" outlineLevel="0" collapsed="false">
      <c r="A24" s="137" t="s">
        <v>91</v>
      </c>
      <c r="B24" s="126" t="n">
        <v>822.24</v>
      </c>
      <c r="C24" s="118"/>
      <c r="D24" s="133"/>
      <c r="E24" s="133"/>
      <c r="F24" s="113"/>
      <c r="G24" s="138"/>
      <c r="H24" s="119"/>
      <c r="I24" s="138"/>
      <c r="J24" s="138"/>
      <c r="K24" s="122"/>
      <c r="L24" s="138"/>
    </row>
    <row r="25" customFormat="false" ht="13.8" hidden="false" customHeight="false" outlineLevel="0" collapsed="false">
      <c r="A25" s="139"/>
      <c r="B25" s="140"/>
      <c r="C25" s="141" t="n">
        <f aca="false">+B20+B21+B22+B23</f>
        <v>825001.42</v>
      </c>
      <c r="D25" s="141" t="n">
        <f aca="false">+B26-B23</f>
        <v>823063.36</v>
      </c>
      <c r="E25" s="142"/>
      <c r="F25" s="113"/>
      <c r="G25" s="143"/>
      <c r="H25" s="143"/>
      <c r="I25" s="143"/>
      <c r="J25" s="143"/>
      <c r="K25" s="122"/>
      <c r="L25" s="143"/>
    </row>
    <row r="26" customFormat="false" ht="13.8" hidden="false" customHeight="false" outlineLevel="0" collapsed="false">
      <c r="A26" s="144" t="s">
        <v>75</v>
      </c>
      <c r="B26" s="120" t="n">
        <f aca="false">SUM(B20:B25)</f>
        <v>825823.66</v>
      </c>
      <c r="C26" s="119" t="n">
        <f aca="false">+L3-B26</f>
        <v>-2760.30000000005</v>
      </c>
      <c r="D26" s="145"/>
      <c r="E26" s="145"/>
      <c r="F26" s="113"/>
      <c r="G26" s="119"/>
      <c r="H26" s="119"/>
      <c r="I26" s="119"/>
      <c r="J26" s="119"/>
      <c r="K26" s="113"/>
      <c r="L26" s="119"/>
    </row>
    <row r="27" customFormat="false" ht="13.8" hidden="false" customHeight="false" outlineLevel="0" collapsed="false">
      <c r="A27" s="146"/>
      <c r="B27" s="119"/>
      <c r="C27" s="119"/>
      <c r="D27" s="119"/>
      <c r="E27" s="119"/>
      <c r="F27" s="113"/>
      <c r="G27" s="119"/>
      <c r="H27" s="119"/>
      <c r="I27" s="119"/>
      <c r="J27" s="119"/>
      <c r="K27" s="113"/>
      <c r="L27" s="119"/>
    </row>
    <row r="28" customFormat="false" ht="29" hidden="false" customHeight="false" outlineLevel="0" collapsed="false">
      <c r="A28" s="147" t="s">
        <v>92</v>
      </c>
      <c r="B28" s="118" t="n">
        <v>13</v>
      </c>
      <c r="C28" s="119" t="n">
        <f aca="false">14*4*B28</f>
        <v>728</v>
      </c>
      <c r="D28" s="119" t="n">
        <f aca="false">14*4*12*B28</f>
        <v>8736</v>
      </c>
      <c r="E28" s="119" t="n">
        <f aca="false">14*4*12*B28</f>
        <v>8736</v>
      </c>
      <c r="F28" s="119" t="n">
        <f aca="false">14*4*12*B28</f>
        <v>8736</v>
      </c>
      <c r="G28" s="119" t="n">
        <f aca="false">14*4*12*B28</f>
        <v>8736</v>
      </c>
      <c r="H28" s="119" t="n">
        <f aca="false">14*4*11*B28</f>
        <v>8008</v>
      </c>
      <c r="I28" s="118" t="n">
        <f aca="false">SUM(C28:H28)</f>
        <v>43680</v>
      </c>
      <c r="J28" s="113"/>
      <c r="K28" s="113"/>
      <c r="L28" s="113"/>
    </row>
    <row r="29" customFormat="false" ht="13.8" hidden="false" customHeight="false" outlineLevel="0" collapsed="false">
      <c r="A29" s="146"/>
      <c r="B29" s="119"/>
      <c r="C29" s="119"/>
      <c r="D29" s="119"/>
      <c r="E29" s="119"/>
      <c r="F29" s="113"/>
      <c r="G29" s="113"/>
      <c r="H29" s="113"/>
      <c r="I29" s="113"/>
      <c r="J29" s="113"/>
      <c r="K29" s="113"/>
      <c r="L29" s="113"/>
    </row>
    <row r="30" customFormat="false" ht="13.8" hidden="false" customHeight="false" outlineLevel="0" collapsed="false">
      <c r="A30" s="113"/>
      <c r="B30" s="118"/>
      <c r="C30" s="118"/>
      <c r="D30" s="118"/>
      <c r="E30" s="118"/>
      <c r="F30" s="113"/>
      <c r="G30" s="113"/>
      <c r="H30" s="113"/>
      <c r="I30" s="113"/>
      <c r="J30" s="113"/>
      <c r="K30" s="113"/>
      <c r="L30" s="113"/>
    </row>
    <row r="31" customFormat="false" ht="13.8" hidden="false" customHeight="false" outlineLevel="0" collapsed="false">
      <c r="A31" s="146"/>
      <c r="B31" s="132"/>
      <c r="C31" s="112" t="s">
        <v>93</v>
      </c>
      <c r="D31" s="112"/>
      <c r="E31" s="112"/>
      <c r="F31" s="112"/>
      <c r="G31" s="113"/>
      <c r="H31" s="113"/>
      <c r="I31" s="113"/>
      <c r="J31" s="113"/>
      <c r="K31" s="113"/>
      <c r="L31" s="113"/>
    </row>
    <row r="32" customFormat="false" ht="29" hidden="false" customHeight="false" outlineLevel="0" collapsed="false">
      <c r="A32" s="148" t="s">
        <v>71</v>
      </c>
      <c r="B32" s="115" t="s">
        <v>72</v>
      </c>
      <c r="C32" s="112" t="n">
        <v>2024</v>
      </c>
      <c r="D32" s="112" t="n">
        <v>2025</v>
      </c>
      <c r="E32" s="112" t="n">
        <v>2026</v>
      </c>
      <c r="F32" s="112" t="n">
        <v>2027</v>
      </c>
      <c r="G32" s="112" t="n">
        <v>2028</v>
      </c>
      <c r="H32" s="112" t="n">
        <v>2029</v>
      </c>
      <c r="I32" s="113"/>
      <c r="J32" s="113"/>
      <c r="K32" s="113"/>
      <c r="L32" s="113"/>
    </row>
    <row r="33" customFormat="false" ht="29" hidden="false" customHeight="false" outlineLevel="0" collapsed="false">
      <c r="A33" s="147" t="s">
        <v>94</v>
      </c>
      <c r="B33" s="118" t="n">
        <v>100</v>
      </c>
      <c r="C33" s="119" t="n">
        <f aca="false">15*4*B33</f>
        <v>6000</v>
      </c>
      <c r="D33" s="119" t="n">
        <f aca="false">15*4*12*B33</f>
        <v>72000</v>
      </c>
      <c r="E33" s="119" t="n">
        <f aca="false">15*4*12*B33</f>
        <v>72000</v>
      </c>
      <c r="F33" s="119" t="n">
        <f aca="false">15*4*12*B33</f>
        <v>72000</v>
      </c>
      <c r="G33" s="119" t="n">
        <f aca="false">15*4*12*B33</f>
        <v>72000</v>
      </c>
      <c r="H33" s="119" t="n">
        <f aca="false">15*4*12*B33</f>
        <v>72000</v>
      </c>
      <c r="I33" s="113"/>
      <c r="J33" s="113"/>
      <c r="K33" s="113"/>
      <c r="L33" s="113"/>
    </row>
    <row r="34" customFormat="false" ht="13.8" hidden="false" customHeight="false" outlineLevel="0" collapsed="false">
      <c r="A34" s="113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</row>
    <row r="35" customFormat="false" ht="13.8" hidden="false" customHeight="false" outlineLevel="0" collapsed="false">
      <c r="A35" s="113"/>
      <c r="B35" s="113"/>
      <c r="C35" s="113"/>
      <c r="D35" s="113"/>
      <c r="E35" s="113"/>
      <c r="F35" s="113"/>
      <c r="G35" s="113"/>
      <c r="H35" s="118" t="n">
        <f aca="false">SUM(C33:H33)</f>
        <v>366000</v>
      </c>
      <c r="I35" s="113"/>
      <c r="J35" s="113"/>
      <c r="K35" s="113"/>
      <c r="L35" s="113"/>
    </row>
    <row r="36" customFormat="false" ht="19.9" hidden="false" customHeight="false" outlineLevel="0" collapsed="false">
      <c r="A36" s="147" t="s">
        <v>74</v>
      </c>
      <c r="B36" s="113" t="n">
        <v>50</v>
      </c>
      <c r="C36" s="119" t="n">
        <f aca="false">B36*15*4</f>
        <v>3000</v>
      </c>
      <c r="D36" s="119" t="n">
        <f aca="false">15*4*B36*12</f>
        <v>36000</v>
      </c>
      <c r="E36" s="119" t="n">
        <f aca="false">15*4*B36*12</f>
        <v>36000</v>
      </c>
      <c r="F36" s="119" t="n">
        <f aca="false">15*4*B36*12</f>
        <v>36000</v>
      </c>
      <c r="G36" s="119" t="n">
        <f aca="false">15*4*B36*12</f>
        <v>36000</v>
      </c>
      <c r="H36" s="119" t="n">
        <f aca="false">15*4*B36*12</f>
        <v>36000</v>
      </c>
      <c r="I36" s="113"/>
      <c r="J36" s="113"/>
      <c r="K36" s="113"/>
      <c r="L36" s="113"/>
    </row>
    <row r="37" customFormat="false" ht="13.8" hidden="false" customHeight="false" outlineLevel="0" collapsed="false">
      <c r="A37" s="113"/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</row>
    <row r="38" customFormat="false" ht="13.8" hidden="false" customHeight="false" outlineLevel="0" collapsed="false">
      <c r="A38" s="113"/>
      <c r="B38" s="113"/>
      <c r="C38" s="113"/>
      <c r="D38" s="113"/>
      <c r="E38" s="113"/>
      <c r="F38" s="113"/>
      <c r="G38" s="113"/>
      <c r="H38" s="118" t="n">
        <f aca="false">SUM(C36:H36)</f>
        <v>183000</v>
      </c>
      <c r="I38" s="113"/>
      <c r="J38" s="113"/>
      <c r="K38" s="113"/>
      <c r="L38" s="113"/>
    </row>
    <row r="39" customFormat="false" ht="13.8" hidden="false" customHeight="false" outlineLevel="0" collapsed="false">
      <c r="A39" s="113"/>
      <c r="B39" s="113"/>
      <c r="C39" s="113"/>
      <c r="D39" s="113"/>
      <c r="E39" s="113"/>
      <c r="F39" s="113"/>
      <c r="G39" s="113"/>
      <c r="H39" s="113"/>
      <c r="I39" s="118"/>
      <c r="J39" s="113"/>
      <c r="K39" s="113"/>
      <c r="L39" s="113"/>
    </row>
    <row r="40" customFormat="false" ht="13.8" hidden="false" customHeight="false" outlineLevel="0" collapsed="false">
      <c r="A40" s="113"/>
      <c r="B40" s="113"/>
      <c r="C40" s="113"/>
      <c r="D40" s="113"/>
      <c r="E40" s="113"/>
      <c r="F40" s="113"/>
      <c r="G40" s="113"/>
      <c r="H40" s="118" t="n">
        <f aca="false">+H17-C10-D10-E10-F10-G10-H10</f>
        <v>125412</v>
      </c>
      <c r="I40" s="113"/>
      <c r="J40" s="113"/>
      <c r="K40" s="113"/>
      <c r="L40" s="113"/>
    </row>
    <row r="41" customFormat="false" ht="13.8" hidden="false" customHeight="false" outlineLevel="0" collapsed="false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</row>
    <row r="42" customFormat="false" ht="13.8" hidden="false" customHeight="false" outlineLevel="0" collapsed="false">
      <c r="A42" s="113"/>
      <c r="B42" s="113"/>
      <c r="C42" s="113"/>
      <c r="D42" s="113"/>
      <c r="E42" s="113"/>
      <c r="F42" s="113"/>
      <c r="G42" s="113"/>
      <c r="H42" s="113"/>
      <c r="I42" s="118" t="n">
        <f aca="false">+H35+H38+H40</f>
        <v>674412</v>
      </c>
      <c r="J42" s="113"/>
      <c r="K42" s="113"/>
      <c r="L42" s="113"/>
    </row>
    <row r="46" customFormat="false" ht="77.1" hidden="false" customHeight="true" outlineLevel="0" collapsed="false">
      <c r="A46" s="149" t="s">
        <v>95</v>
      </c>
      <c r="B46" s="29" t="s">
        <v>10</v>
      </c>
      <c r="C46" s="150"/>
      <c r="D46" s="151" t="n">
        <v>823063.36</v>
      </c>
      <c r="E46" s="149" t="s">
        <v>96</v>
      </c>
    </row>
    <row r="48" customFormat="false" ht="35.65" hidden="false" customHeight="false" outlineLevel="0" collapsed="false">
      <c r="A48" s="152" t="s">
        <v>97</v>
      </c>
      <c r="B48" s="149" t="s">
        <v>98</v>
      </c>
    </row>
    <row r="49" customFormat="false" ht="13.8" hidden="false" customHeight="false" outlineLevel="0" collapsed="false">
      <c r="A49" s="152" t="s">
        <v>99</v>
      </c>
      <c r="B49" s="149" t="s">
        <v>10</v>
      </c>
    </row>
    <row r="50" customFormat="false" ht="13.8" hidden="false" customHeight="false" outlineLevel="0" collapsed="false">
      <c r="A50" s="152" t="s">
        <v>100</v>
      </c>
      <c r="B50" s="149" t="s">
        <v>25</v>
      </c>
    </row>
    <row r="51" customFormat="false" ht="13.8" hidden="false" customHeight="false" outlineLevel="0" collapsed="false">
      <c r="A51" s="152" t="s">
        <v>101</v>
      </c>
      <c r="B51" s="149"/>
    </row>
    <row r="52" customFormat="false" ht="13.8" hidden="false" customHeight="false" outlineLevel="0" collapsed="false">
      <c r="A52" s="152" t="s">
        <v>102</v>
      </c>
      <c r="B52" s="149" t="s">
        <v>103</v>
      </c>
    </row>
    <row r="53" customFormat="false" ht="13.8" hidden="false" customHeight="false" outlineLevel="0" collapsed="false">
      <c r="A53" s="152" t="s">
        <v>104</v>
      </c>
      <c r="B53" s="25" t="n">
        <v>823063.36</v>
      </c>
    </row>
    <row r="56" customFormat="false" ht="13.8" hidden="false" customHeight="false" outlineLevel="0" collapsed="false">
      <c r="A56" s="153" t="s">
        <v>10</v>
      </c>
      <c r="B56" s="154" t="s">
        <v>1</v>
      </c>
      <c r="C56" s="154" t="s">
        <v>2</v>
      </c>
      <c r="D56" s="154" t="s">
        <v>3</v>
      </c>
      <c r="E56" s="154" t="s">
        <v>4</v>
      </c>
      <c r="F56" s="154" t="s">
        <v>5</v>
      </c>
      <c r="G56" s="155" t="s">
        <v>6</v>
      </c>
    </row>
    <row r="57" customFormat="false" ht="13.8" hidden="false" customHeight="false" outlineLevel="0" collapsed="false">
      <c r="A57" s="156" t="s">
        <v>30</v>
      </c>
      <c r="B57" s="157" t="n">
        <v>5772</v>
      </c>
      <c r="C57" s="157" t="n">
        <v>69264</v>
      </c>
      <c r="D57" s="157" t="n">
        <v>69264</v>
      </c>
      <c r="E57" s="157" t="n">
        <v>69264</v>
      </c>
      <c r="F57" s="157" t="n">
        <v>69264</v>
      </c>
      <c r="G57" s="158" t="n">
        <v>63613.12</v>
      </c>
    </row>
    <row r="58" customFormat="false" ht="13.8" hidden="false" customHeight="false" outlineLevel="0" collapsed="false">
      <c r="A58" s="156" t="s">
        <v>31</v>
      </c>
      <c r="B58" s="157" t="n">
        <v>7800</v>
      </c>
      <c r="C58" s="157" t="n">
        <v>93600</v>
      </c>
      <c r="D58" s="157" t="n">
        <v>93600</v>
      </c>
      <c r="E58" s="157" t="n">
        <v>93600</v>
      </c>
      <c r="F58" s="157" t="n">
        <v>93600</v>
      </c>
      <c r="G58" s="158" t="n">
        <v>93600</v>
      </c>
    </row>
    <row r="59" customFormat="false" ht="13.8" hidden="false" customHeight="false" outlineLevel="0" collapsed="false">
      <c r="A59" s="159" t="s">
        <v>105</v>
      </c>
      <c r="B59" s="157" t="n">
        <v>13572</v>
      </c>
      <c r="C59" s="157" t="n">
        <v>162864</v>
      </c>
      <c r="D59" s="157" t="n">
        <v>162864</v>
      </c>
      <c r="E59" s="157" t="n">
        <v>162864</v>
      </c>
      <c r="F59" s="157" t="n">
        <v>162864</v>
      </c>
      <c r="G59" s="158" t="n">
        <v>157213.12</v>
      </c>
    </row>
    <row r="60" customFormat="false" ht="14.15" hidden="false" customHeight="false" outlineLevel="0" collapsed="false">
      <c r="A60" s="159" t="s">
        <v>17</v>
      </c>
      <c r="B60" s="160" t="s">
        <v>106</v>
      </c>
      <c r="C60" s="160"/>
      <c r="D60" s="160"/>
      <c r="E60" s="160"/>
      <c r="F60" s="160"/>
      <c r="G60" s="160"/>
    </row>
    <row r="62" customFormat="false" ht="13.8" hidden="false" customHeight="false" outlineLevel="0" collapsed="false">
      <c r="A62" s="155" t="s">
        <v>107</v>
      </c>
      <c r="B62" s="51" t="n">
        <v>822241.12</v>
      </c>
    </row>
    <row r="63" customFormat="false" ht="91" hidden="false" customHeight="false" outlineLevel="0" collapsed="false">
      <c r="A63" s="161" t="s">
        <v>108</v>
      </c>
      <c r="B63" s="162" t="s">
        <v>109</v>
      </c>
    </row>
    <row r="64" customFormat="false" ht="68.65" hidden="false" customHeight="false" outlineLevel="0" collapsed="false">
      <c r="A64" s="161" t="s">
        <v>110</v>
      </c>
      <c r="B64" s="163" t="n">
        <v>475800</v>
      </c>
    </row>
    <row r="65" customFormat="false" ht="13.8" hidden="false" customHeight="false" outlineLevel="0" collapsed="false">
      <c r="A65" s="164" t="s">
        <v>111</v>
      </c>
      <c r="B65" s="165" t="n">
        <v>822.24</v>
      </c>
    </row>
    <row r="66" customFormat="false" ht="13.8" hidden="false" customHeight="false" outlineLevel="0" collapsed="false">
      <c r="A66" s="166" t="s">
        <v>34</v>
      </c>
      <c r="B66" s="51" t="n">
        <v>823063.36</v>
      </c>
    </row>
  </sheetData>
  <mergeCells count="6">
    <mergeCell ref="K3:K10"/>
    <mergeCell ref="C6:F6"/>
    <mergeCell ref="K17:K25"/>
    <mergeCell ref="A20:A23"/>
    <mergeCell ref="C31:F31"/>
    <mergeCell ref="B60:G6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Roman,Normale"&amp;12&amp;Kffffff&amp;A</oddHeader>
    <oddFooter>&amp;C&amp;"Times New Roman,Normale"&amp;12&amp;KffffffPagina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Z27"/>
  <sheetViews>
    <sheetView showFormulas="false" showGridLines="true" showRowColHeaders="true" showZeros="true" rightToLeft="false" tabSelected="false" showOutlineSymbols="true" defaultGridColor="true" view="normal" topLeftCell="A1" colorId="64" zoomScale="110" zoomScaleNormal="110" zoomScalePageLayoutView="100" workbookViewId="0">
      <selection pane="topLeft" activeCell="B4" activeCellId="0" sqref="B4"/>
    </sheetView>
  </sheetViews>
  <sheetFormatPr defaultColWidth="9.13671875" defaultRowHeight="15" zeroHeight="false" outlineLevelRow="0" outlineLevelCol="0"/>
  <cols>
    <col collapsed="false" customWidth="true" hidden="false" outlineLevel="0" max="1" min="1" style="17" width="23.57"/>
    <col collapsed="false" customWidth="true" hidden="false" outlineLevel="0" max="2" min="2" style="17" width="21.29"/>
    <col collapsed="false" customWidth="true" hidden="false" outlineLevel="0" max="3" min="3" style="17" width="14.14"/>
    <col collapsed="false" customWidth="true" hidden="false" outlineLevel="0" max="4" min="4" style="17" width="16.04"/>
    <col collapsed="false" customWidth="true" hidden="false" outlineLevel="0" max="5" min="5" style="17" width="15.53"/>
    <col collapsed="false" customWidth="true" hidden="false" outlineLevel="0" max="6" min="6" style="17" width="17.42"/>
    <col collapsed="false" customWidth="true" hidden="false" outlineLevel="0" max="7" min="7" style="17" width="12.75"/>
    <col collapsed="false" customWidth="true" hidden="false" outlineLevel="0" max="8" min="8" style="17" width="13.75"/>
    <col collapsed="false" customWidth="true" hidden="false" outlineLevel="0" max="9" min="9" style="17" width="13.37"/>
    <col collapsed="false" customWidth="true" hidden="false" outlineLevel="0" max="10" min="10" style="17" width="13.26"/>
    <col collapsed="false" customWidth="true" hidden="false" outlineLevel="0" max="11" min="11" style="17" width="11.49"/>
    <col collapsed="false" customWidth="true" hidden="false" outlineLevel="0" max="12" min="12" style="17" width="14.79"/>
    <col collapsed="false" customWidth="true" hidden="false" outlineLevel="0" max="13" min="13" style="17" width="11.49"/>
    <col collapsed="false" customWidth="true" hidden="false" outlineLevel="0" max="14" min="14" style="17" width="15.28"/>
    <col collapsed="false" customWidth="true" hidden="false" outlineLevel="0" max="34" min="15" style="17" width="8.29"/>
    <col collapsed="false" customWidth="false" hidden="false" outlineLevel="0" max="35" min="35" style="17" width="9.13"/>
    <col collapsed="false" customWidth="true" hidden="false" outlineLevel="0" max="36" min="36" style="17" width="13.02"/>
    <col collapsed="false" customWidth="false" hidden="false" outlineLevel="0" max="1024" min="37" style="17" width="9.13"/>
  </cols>
  <sheetData>
    <row r="1" customFormat="false" ht="30" hidden="false" customHeight="true" outlineLevel="0" collapsed="false">
      <c r="A1" s="18" t="s">
        <v>18</v>
      </c>
      <c r="B1" s="19" t="s">
        <v>19</v>
      </c>
      <c r="C1" s="19"/>
    </row>
    <row r="2" customFormat="false" ht="48" hidden="false" customHeight="true" outlineLevel="0" collapsed="false">
      <c r="A2" s="20" t="s">
        <v>20</v>
      </c>
      <c r="B2" s="21" t="s">
        <v>112</v>
      </c>
      <c r="C2" s="21"/>
      <c r="D2" s="22"/>
      <c r="E2" s="22"/>
      <c r="F2" s="22"/>
    </row>
    <row r="3" customFormat="false" ht="15" hidden="false" customHeight="false" outlineLevel="0" collapsed="false">
      <c r="A3" s="20" t="s">
        <v>22</v>
      </c>
      <c r="B3" s="167" t="s">
        <v>11</v>
      </c>
      <c r="C3" s="167"/>
      <c r="D3" s="24"/>
      <c r="E3" s="24"/>
      <c r="F3" s="24"/>
    </row>
    <row r="4" customFormat="false" ht="26.45" hidden="false" customHeight="true" outlineLevel="0" collapsed="false">
      <c r="A4" s="20" t="s">
        <v>23</v>
      </c>
      <c r="B4" s="25" t="n">
        <v>433826.11</v>
      </c>
      <c r="C4" s="26"/>
      <c r="D4" s="27"/>
      <c r="E4" s="27"/>
      <c r="F4" s="27"/>
    </row>
    <row r="5" customFormat="false" ht="23.25" hidden="false" customHeight="true" outlineLevel="0" collapsed="false">
      <c r="A5" s="28" t="s">
        <v>24</v>
      </c>
      <c r="B5" s="29" t="s">
        <v>113</v>
      </c>
      <c r="C5" s="30"/>
    </row>
    <row r="6" customFormat="false" ht="15.75" hidden="false" customHeight="false" outlineLevel="0" collapsed="false">
      <c r="A6" s="31"/>
    </row>
    <row r="7" customFormat="false" ht="33.6" hidden="false" customHeight="true" outlineLevel="0" collapsed="false">
      <c r="A7" s="32" t="s">
        <v>26</v>
      </c>
      <c r="B7" s="32"/>
      <c r="C7" s="168" t="n">
        <v>2024</v>
      </c>
      <c r="D7" s="4" t="n">
        <v>2025</v>
      </c>
      <c r="E7" s="4"/>
      <c r="F7" s="4" t="n">
        <v>2026</v>
      </c>
      <c r="G7" s="4"/>
      <c r="H7" s="4" t="n">
        <v>2027</v>
      </c>
      <c r="I7" s="4"/>
      <c r="J7" s="60" t="n">
        <v>2028</v>
      </c>
      <c r="K7" s="60"/>
      <c r="L7" s="60" t="n">
        <v>2029</v>
      </c>
      <c r="M7" s="60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customFormat="false" ht="13.8" hidden="false" customHeight="false" outlineLevel="0" collapsed="false">
      <c r="A8" s="35" t="s">
        <v>27</v>
      </c>
      <c r="B8" s="36" t="s">
        <v>28</v>
      </c>
      <c r="C8" s="169" t="s">
        <v>8</v>
      </c>
      <c r="D8" s="170" t="s">
        <v>9</v>
      </c>
      <c r="E8" s="169" t="s">
        <v>8</v>
      </c>
      <c r="F8" s="170" t="s">
        <v>9</v>
      </c>
      <c r="G8" s="169" t="s">
        <v>8</v>
      </c>
      <c r="H8" s="170" t="s">
        <v>9</v>
      </c>
      <c r="I8" s="169" t="s">
        <v>8</v>
      </c>
      <c r="J8" s="170" t="s">
        <v>9</v>
      </c>
      <c r="K8" s="171" t="s">
        <v>8</v>
      </c>
      <c r="L8" s="170" t="s">
        <v>9</v>
      </c>
      <c r="M8" s="171" t="s">
        <v>8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customFormat="false" ht="19.5" hidden="false" customHeight="true" outlineLevel="0" collapsed="false">
      <c r="A9" s="38" t="s">
        <v>29</v>
      </c>
      <c r="B9" s="42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customFormat="false" ht="46.15" hidden="false" customHeight="true" outlineLevel="0" collapsed="false">
      <c r="A10" s="29" t="s">
        <v>114</v>
      </c>
      <c r="B10" s="172" t="n">
        <f aca="false">+C10+D10+E10+F10+G10+H10+I10+J10+K10+L10+M10</f>
        <v>433392.72</v>
      </c>
      <c r="C10" s="173" t="n">
        <v>45000</v>
      </c>
      <c r="D10" s="173" t="n">
        <v>38839.27</v>
      </c>
      <c r="E10" s="173" t="n">
        <v>38839.27</v>
      </c>
      <c r="F10" s="173" t="n">
        <v>38839.27</v>
      </c>
      <c r="G10" s="173" t="n">
        <v>38839.27</v>
      </c>
      <c r="H10" s="173" t="n">
        <v>38839.27</v>
      </c>
      <c r="I10" s="173" t="n">
        <v>38839.27</v>
      </c>
      <c r="J10" s="173" t="n">
        <v>38839.27</v>
      </c>
      <c r="K10" s="173" t="n">
        <v>38839.27</v>
      </c>
      <c r="L10" s="173" t="n">
        <v>38839.27</v>
      </c>
      <c r="M10" s="173" t="n">
        <v>38839.29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</row>
    <row r="11" customFormat="false" ht="24" hidden="false" customHeight="true" outlineLevel="0" collapsed="false">
      <c r="A11" s="49"/>
      <c r="B11" s="47"/>
      <c r="C11" s="46"/>
      <c r="D11" s="46"/>
      <c r="E11" s="46"/>
      <c r="F11" s="46"/>
      <c r="G11" s="46"/>
      <c r="H11" s="174"/>
      <c r="I11" s="174"/>
      <c r="J11" s="47"/>
      <c r="K11" s="48"/>
      <c r="L11" s="47"/>
      <c r="M11" s="48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</row>
    <row r="12" customFormat="false" ht="19.5" hidden="false" customHeight="true" outlineLevel="0" collapsed="false">
      <c r="A12" s="45"/>
      <c r="B12" s="46"/>
      <c r="C12" s="46"/>
      <c r="D12" s="46"/>
      <c r="E12" s="46"/>
      <c r="F12" s="46"/>
      <c r="G12" s="46"/>
      <c r="H12" s="47"/>
      <c r="I12" s="47"/>
      <c r="J12" s="47"/>
      <c r="K12" s="48"/>
      <c r="L12" s="47"/>
      <c r="M12" s="48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</row>
    <row r="13" customFormat="false" ht="19.5" hidden="false" customHeight="true" outlineLevel="0" collapsed="false">
      <c r="A13" s="49"/>
      <c r="B13" s="46"/>
      <c r="C13" s="46"/>
      <c r="D13" s="46"/>
      <c r="E13" s="46"/>
      <c r="F13" s="46"/>
      <c r="G13" s="46"/>
      <c r="H13" s="47"/>
      <c r="I13" s="47"/>
      <c r="J13" s="47"/>
      <c r="K13" s="48"/>
      <c r="L13" s="47"/>
      <c r="M13" s="48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</row>
    <row r="14" customFormat="false" ht="19.5" hidden="false" customHeight="true" outlineLevel="0" collapsed="false">
      <c r="A14" s="50" t="s">
        <v>32</v>
      </c>
      <c r="B14" s="51" t="n">
        <v>433392.72</v>
      </c>
      <c r="C14" s="42" t="n">
        <f aca="false">SUM(C9:C13)</f>
        <v>45000</v>
      </c>
      <c r="D14" s="42" t="n">
        <f aca="false">SUM(D9:D13)</f>
        <v>38839.27</v>
      </c>
      <c r="E14" s="42" t="n">
        <f aca="false">SUM(E9:E13)</f>
        <v>38839.27</v>
      </c>
      <c r="F14" s="42" t="n">
        <f aca="false">SUM(F9:F13)</f>
        <v>38839.27</v>
      </c>
      <c r="G14" s="42" t="n">
        <f aca="false">SUM(G9:G13)</f>
        <v>38839.27</v>
      </c>
      <c r="H14" s="42" t="n">
        <f aca="false">SUM(H9:H13)</f>
        <v>38839.27</v>
      </c>
      <c r="I14" s="42" t="n">
        <f aca="false">SUM(I9:I13)</f>
        <v>38839.27</v>
      </c>
      <c r="J14" s="42" t="n">
        <f aca="false">SUM(J9:J13)</f>
        <v>38839.27</v>
      </c>
      <c r="K14" s="42" t="n">
        <f aca="false">SUM(K9:K13)</f>
        <v>38839.27</v>
      </c>
      <c r="L14" s="42" t="n">
        <f aca="false">SUM(L9:L13)</f>
        <v>38839.27</v>
      </c>
      <c r="M14" s="42" t="n">
        <v>38839.29</v>
      </c>
      <c r="N14" s="52" t="n">
        <f aca="false">+C14+D14+E14+F14+G14+H14+I14+J14+K14+L14+M14</f>
        <v>433392.72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</row>
    <row r="15" customFormat="false" ht="19.5" hidden="false" customHeight="true" outlineLevel="0" collapsed="false">
      <c r="A15" s="50" t="s">
        <v>33</v>
      </c>
      <c r="B15" s="46" t="n">
        <f aca="false">B14*0.001</f>
        <v>433.39272</v>
      </c>
      <c r="C15" s="46" t="n">
        <f aca="false">C14*0.001</f>
        <v>45</v>
      </c>
      <c r="D15" s="46" t="n">
        <f aca="false">D14*0.001</f>
        <v>38.83927</v>
      </c>
      <c r="E15" s="46" t="n">
        <f aca="false">E14*0.001</f>
        <v>38.83927</v>
      </c>
      <c r="F15" s="46" t="n">
        <f aca="false">F14*0.001</f>
        <v>38.83927</v>
      </c>
      <c r="G15" s="46" t="n">
        <f aca="false">G14*0.001</f>
        <v>38.83927</v>
      </c>
      <c r="H15" s="46" t="n">
        <f aca="false">H14*0.001</f>
        <v>38.83927</v>
      </c>
      <c r="I15" s="46" t="n">
        <f aca="false">I14*0.001</f>
        <v>38.83927</v>
      </c>
      <c r="J15" s="46" t="n">
        <f aca="false">J14*0.001</f>
        <v>38.83927</v>
      </c>
      <c r="K15" s="53" t="n">
        <f aca="false">K14*0.001</f>
        <v>38.83927</v>
      </c>
      <c r="L15" s="46" t="n">
        <f aca="false">L14*0.001</f>
        <v>38.83927</v>
      </c>
      <c r="M15" s="53" t="n">
        <f aca="false">M14*0.001</f>
        <v>38.83929</v>
      </c>
      <c r="N15" s="52" t="n">
        <f aca="false">+C15+D15+E15+F15+G15+H15+I15+J15+K15+L15+M15</f>
        <v>433.39272</v>
      </c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</row>
    <row r="16" customFormat="false" ht="30" hidden="false" customHeight="true" outlineLevel="0" collapsed="false">
      <c r="A16" s="55" t="s">
        <v>34</v>
      </c>
      <c r="B16" s="56" t="n">
        <f aca="false">SUM(B14:B15)</f>
        <v>433826.11272</v>
      </c>
      <c r="C16" s="56" t="n">
        <f aca="false">C14+C15</f>
        <v>45045</v>
      </c>
      <c r="D16" s="56" t="n">
        <f aca="false">D14+D15</f>
        <v>38878.10927</v>
      </c>
      <c r="E16" s="56" t="n">
        <f aca="false">E14+E15</f>
        <v>38878.10927</v>
      </c>
      <c r="F16" s="56" t="n">
        <f aca="false">F14+F15</f>
        <v>38878.10927</v>
      </c>
      <c r="G16" s="56" t="n">
        <f aca="false">G14+G15</f>
        <v>38878.10927</v>
      </c>
      <c r="H16" s="56" t="n">
        <f aca="false">H14+H15</f>
        <v>38878.10927</v>
      </c>
      <c r="I16" s="56" t="n">
        <f aca="false">I14+I15</f>
        <v>38878.10927</v>
      </c>
      <c r="J16" s="56" t="n">
        <f aca="false">J14+J15</f>
        <v>38878.10927</v>
      </c>
      <c r="K16" s="57" t="n">
        <f aca="false">K14+K15</f>
        <v>38878.10927</v>
      </c>
      <c r="L16" s="56" t="n">
        <f aca="false">L14+L15</f>
        <v>38878.10927</v>
      </c>
      <c r="M16" s="57" t="n">
        <f aca="false">M14+M15</f>
        <v>38878.12929</v>
      </c>
      <c r="N16" s="52" t="n">
        <f aca="false">+C16+D16+E16+F16+G16+H16+I16+J16+K16+L16+M16</f>
        <v>433826.11272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43" t="n">
        <f aca="false">B16*0.15</f>
        <v>65073.916908</v>
      </c>
    </row>
    <row r="17" s="58" customFormat="true" ht="15.75" hidden="false" customHeight="true" outlineLevel="0" collapsed="false"/>
    <row r="18" customFormat="false" ht="33" hidden="false" customHeight="true" outlineLevel="0" collapsed="false">
      <c r="A18" s="175" t="s">
        <v>115</v>
      </c>
      <c r="B18" s="175"/>
      <c r="C18" s="168" t="n">
        <v>2024</v>
      </c>
      <c r="D18" s="4" t="n">
        <v>2025</v>
      </c>
      <c r="E18" s="4"/>
      <c r="F18" s="4" t="n">
        <v>2026</v>
      </c>
      <c r="G18" s="4"/>
      <c r="H18" s="4" t="n">
        <v>2027</v>
      </c>
      <c r="I18" s="4"/>
      <c r="J18" s="60" t="s">
        <v>116</v>
      </c>
      <c r="K18" s="60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</row>
    <row r="19" s="62" customFormat="true" ht="19.5" hidden="false" customHeight="true" outlineLevel="0" collapsed="false">
      <c r="A19" s="63" t="s">
        <v>36</v>
      </c>
      <c r="B19" s="63"/>
      <c r="C19" s="9" t="s">
        <v>8</v>
      </c>
      <c r="D19" s="9" t="s">
        <v>9</v>
      </c>
      <c r="E19" s="9" t="s">
        <v>8</v>
      </c>
      <c r="F19" s="9" t="s">
        <v>9</v>
      </c>
      <c r="G19" s="9" t="s">
        <v>8</v>
      </c>
      <c r="H19" s="9" t="s">
        <v>9</v>
      </c>
      <c r="I19" s="9" t="s">
        <v>8</v>
      </c>
      <c r="J19" s="9" t="s">
        <v>9</v>
      </c>
      <c r="K19" s="10" t="s">
        <v>8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</row>
    <row r="20" customFormat="false" ht="18.75" hidden="false" customHeight="true" outlineLevel="0" collapsed="false">
      <c r="A20" s="66" t="s">
        <v>40</v>
      </c>
      <c r="B20" s="66"/>
      <c r="C20" s="68"/>
      <c r="D20" s="68"/>
      <c r="E20" s="68"/>
      <c r="F20" s="64"/>
      <c r="G20" s="69"/>
      <c r="H20" s="65"/>
      <c r="I20" s="65"/>
      <c r="J20" s="65"/>
      <c r="K20" s="70"/>
    </row>
    <row r="21" customFormat="false" ht="18.75" hidden="false" customHeight="true" outlineLevel="0" collapsed="false">
      <c r="A21" s="66" t="s">
        <v>43</v>
      </c>
      <c r="B21" s="66"/>
      <c r="C21" s="68"/>
      <c r="D21" s="68"/>
      <c r="E21" s="68"/>
      <c r="F21" s="69"/>
      <c r="G21" s="69"/>
      <c r="H21" s="65"/>
      <c r="I21" s="65"/>
      <c r="J21" s="65"/>
      <c r="K21" s="70"/>
    </row>
    <row r="22" customFormat="false" ht="18.75" hidden="false" customHeight="true" outlineLevel="0" collapsed="false">
      <c r="A22" s="66" t="s">
        <v>45</v>
      </c>
      <c r="B22" s="66"/>
      <c r="C22" s="68"/>
      <c r="D22" s="68"/>
      <c r="E22" s="68"/>
      <c r="F22" s="69"/>
      <c r="G22" s="69"/>
      <c r="H22" s="65"/>
      <c r="I22" s="65"/>
      <c r="J22" s="65"/>
      <c r="K22" s="70"/>
    </row>
    <row r="23" customFormat="false" ht="18.75" hidden="false" customHeight="true" outlineLevel="0" collapsed="false">
      <c r="A23" s="66" t="s">
        <v>47</v>
      </c>
      <c r="B23" s="66"/>
      <c r="C23" s="68"/>
      <c r="D23" s="68"/>
      <c r="E23" s="68"/>
      <c r="F23" s="69"/>
      <c r="G23" s="69"/>
      <c r="H23" s="65"/>
      <c r="I23" s="65"/>
      <c r="J23" s="65"/>
      <c r="K23" s="70"/>
    </row>
    <row r="24" customFormat="false" ht="18.75" hidden="false" customHeight="true" outlineLevel="0" collapsed="false">
      <c r="A24" s="71"/>
      <c r="B24" s="71"/>
      <c r="C24" s="72"/>
      <c r="D24" s="72"/>
      <c r="E24" s="72"/>
      <c r="F24" s="73"/>
      <c r="G24" s="73"/>
      <c r="H24" s="74"/>
      <c r="I24" s="74"/>
      <c r="J24" s="74"/>
      <c r="K24" s="75"/>
    </row>
    <row r="26" customFormat="false" ht="15" hidden="true" customHeight="false" outlineLevel="0" collapsed="false">
      <c r="B26" s="17" t="s">
        <v>68</v>
      </c>
      <c r="C26" s="17" t="e">
        <f aca="false">SUM(#REF!)</f>
        <v>#REF!</v>
      </c>
      <c r="D26" s="17" t="n">
        <v>301</v>
      </c>
      <c r="E26" s="17" t="e">
        <f aca="false">C26+SUM(#REF!)</f>
        <v>#REF!</v>
      </c>
      <c r="F26" s="17" t="e">
        <f aca="false">E26+SUM(#REF!)</f>
        <v>#REF!</v>
      </c>
      <c r="G26" s="17" t="e">
        <f aca="false">F26+SUM(#REF!)</f>
        <v>#REF!</v>
      </c>
      <c r="H26" s="17" t="e">
        <f aca="false">G26+SUM(#REF!)</f>
        <v>#REF!</v>
      </c>
      <c r="I26" s="17" t="e">
        <f aca="false">H26+SUM(#REF!)</f>
        <v>#REF!</v>
      </c>
    </row>
    <row r="27" customFormat="false" ht="15" hidden="true" customHeight="false" outlineLevel="0" collapsed="false">
      <c r="B27" s="17" t="s">
        <v>69</v>
      </c>
      <c r="C27" s="17" t="e">
        <f aca="false">SUM(#REF!)</f>
        <v>#REF!</v>
      </c>
      <c r="E27" s="17" t="e">
        <f aca="false">C27+SUM(#REF!)</f>
        <v>#REF!</v>
      </c>
      <c r="F27" s="17" t="e">
        <f aca="false">E27+SUM(#REF!)</f>
        <v>#REF!</v>
      </c>
      <c r="G27" s="17" t="e">
        <f aca="false">F27+SUM(#REF!)</f>
        <v>#REF!</v>
      </c>
      <c r="H27" s="17" t="e">
        <f aca="false">G27+SUM(#REF!)</f>
        <v>#REF!</v>
      </c>
      <c r="I27" s="17" t="e">
        <f aca="false">H27+SUM(#REF!)</f>
        <v>#REF!</v>
      </c>
    </row>
  </sheetData>
  <mergeCells count="27">
    <mergeCell ref="B1:C1"/>
    <mergeCell ref="B2:C2"/>
    <mergeCell ref="B3:C3"/>
    <mergeCell ref="A7:B7"/>
    <mergeCell ref="D7:E7"/>
    <mergeCell ref="F7:G7"/>
    <mergeCell ref="H7:I7"/>
    <mergeCell ref="J7:K7"/>
    <mergeCell ref="L7:M7"/>
    <mergeCell ref="R7:W7"/>
    <mergeCell ref="X7:AC7"/>
    <mergeCell ref="AD7:AH7"/>
    <mergeCell ref="A18:B18"/>
    <mergeCell ref="D18:E18"/>
    <mergeCell ref="F18:G18"/>
    <mergeCell ref="H18:I18"/>
    <mergeCell ref="J18:K18"/>
    <mergeCell ref="L18:Q18"/>
    <mergeCell ref="R18:W18"/>
    <mergeCell ref="X18:AC18"/>
    <mergeCell ref="AD18:AH18"/>
    <mergeCell ref="A19:B19"/>
    <mergeCell ref="A20:B20"/>
    <mergeCell ref="A21:B21"/>
    <mergeCell ref="A22:B22"/>
    <mergeCell ref="A23:B23"/>
    <mergeCell ref="A24:B24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6"/>
  <sheetViews>
    <sheetView showFormulas="false" showGridLines="true" showRowColHeaders="true" showZeros="true" rightToLeft="false" tabSelected="false" showOutlineSymbols="true" defaultGridColor="true" view="normal" topLeftCell="A16" colorId="64" zoomScale="90" zoomScaleNormal="90" zoomScalePageLayoutView="100" workbookViewId="0">
      <selection pane="topLeft" activeCell="A34" activeCellId="0" sqref="A34"/>
    </sheetView>
  </sheetViews>
  <sheetFormatPr defaultColWidth="11.5703125" defaultRowHeight="12.8" zeroHeight="false" outlineLevelRow="0" outlineLevelCol="0"/>
  <cols>
    <col collapsed="false" customWidth="true" hidden="false" outlineLevel="0" max="1" min="1" style="1" width="25.62"/>
    <col collapsed="false" customWidth="true" hidden="false" outlineLevel="0" max="2" min="2" style="1" width="34.59"/>
    <col collapsed="false" customWidth="true" hidden="false" outlineLevel="0" max="3" min="3" style="1" width="28.11"/>
    <col collapsed="false" customWidth="true" hidden="false" outlineLevel="0" max="4" min="4" style="1" width="18.2"/>
    <col collapsed="false" customWidth="true" hidden="false" outlineLevel="0" max="5" min="5" style="1" width="20.53"/>
  </cols>
  <sheetData>
    <row r="1" customFormat="false" ht="13.8" hidden="false" customHeight="false" outlineLevel="0" collapsed="false"/>
    <row r="2" customFormat="false" ht="13.8" hidden="false" customHeight="false" outlineLevel="0" collapsed="false">
      <c r="B2" s="1" t="n">
        <v>2024</v>
      </c>
      <c r="C2" s="1" t="n">
        <v>2025</v>
      </c>
      <c r="D2" s="1" t="n">
        <v>2026</v>
      </c>
      <c r="E2" s="1" t="n">
        <v>2027</v>
      </c>
      <c r="F2" s="1" t="n">
        <v>2028</v>
      </c>
      <c r="G2" s="1" t="n">
        <v>2029</v>
      </c>
    </row>
    <row r="4" customFormat="false" ht="13.8" hidden="false" customHeight="false" outlineLevel="0" collapsed="false">
      <c r="H4" s="176" t="n">
        <v>38000</v>
      </c>
    </row>
    <row r="5" customFormat="false" ht="13.8" hidden="false" customHeight="false" outlineLevel="0" collapsed="false">
      <c r="H5" s="176" t="n">
        <v>85000</v>
      </c>
    </row>
    <row r="6" customFormat="false" ht="13.8" hidden="false" customHeight="false" outlineLevel="0" collapsed="false">
      <c r="H6" s="177" t="n">
        <f aca="false">SUM(H4:H5)</f>
        <v>123000</v>
      </c>
      <c r="J6" s="1" t="n">
        <f aca="false">+H6/5</f>
        <v>24600</v>
      </c>
    </row>
    <row r="7" customFormat="false" ht="13.8" hidden="false" customHeight="false" outlineLevel="0" collapsed="false">
      <c r="H7" s="176" t="n">
        <v>100000</v>
      </c>
      <c r="J7" s="1" t="n">
        <f aca="false">+H7/5</f>
        <v>20000</v>
      </c>
    </row>
    <row r="8" customFormat="false" ht="13.8" hidden="false" customHeight="false" outlineLevel="0" collapsed="false">
      <c r="B8" s="1" t="n">
        <v>5000</v>
      </c>
      <c r="C8" s="1" t="n">
        <v>18000</v>
      </c>
      <c r="D8" s="1" t="n">
        <v>18000</v>
      </c>
      <c r="E8" s="1" t="n">
        <v>18000</v>
      </c>
      <c r="F8" s="1" t="n">
        <v>18000</v>
      </c>
      <c r="G8" s="1" t="n">
        <v>18000</v>
      </c>
      <c r="H8" s="1" t="n">
        <f aca="false">SUM(B8:G8)</f>
        <v>95000</v>
      </c>
    </row>
    <row r="10" customFormat="false" ht="13.8" hidden="false" customHeight="false" outlineLevel="0" collapsed="false">
      <c r="H10" s="176" t="n">
        <v>290826.11</v>
      </c>
    </row>
    <row r="12" customFormat="false" ht="13.8" hidden="false" customHeight="false" outlineLevel="0" collapsed="false">
      <c r="H12" s="176" t="n">
        <f aca="false">+H10+H8</f>
        <v>385826.11</v>
      </c>
    </row>
    <row r="13" customFormat="false" ht="13.8" hidden="false" customHeight="false" outlineLevel="0" collapsed="false">
      <c r="I13" s="1" t="n">
        <v>58000</v>
      </c>
      <c r="J13" s="1" t="n">
        <f aca="false">+I13/5</f>
        <v>11600</v>
      </c>
    </row>
    <row r="15" customFormat="false" ht="15" hidden="false" customHeight="false" outlineLevel="0" collapsed="false">
      <c r="H15" s="178" t="n">
        <v>433826.11</v>
      </c>
    </row>
    <row r="16" customFormat="false" ht="13.8" hidden="false" customHeight="false" outlineLevel="0" collapsed="false"/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35.65" hidden="false" customHeight="false" outlineLevel="0" collapsed="false">
      <c r="A19" s="149" t="s">
        <v>112</v>
      </c>
      <c r="B19" s="29" t="s">
        <v>11</v>
      </c>
      <c r="C19" s="150"/>
      <c r="D19" s="151" t="s">
        <v>117</v>
      </c>
      <c r="E19" s="149" t="s">
        <v>118</v>
      </c>
    </row>
    <row r="21" customFormat="false" ht="35.65" hidden="false" customHeight="false" outlineLevel="0" collapsed="false">
      <c r="A21" s="152" t="s">
        <v>97</v>
      </c>
      <c r="B21" s="149" t="s">
        <v>119</v>
      </c>
    </row>
    <row r="22" customFormat="false" ht="13.8" hidden="false" customHeight="false" outlineLevel="0" collapsed="false">
      <c r="A22" s="152" t="s">
        <v>99</v>
      </c>
      <c r="B22" s="149" t="s">
        <v>11</v>
      </c>
    </row>
    <row r="23" customFormat="false" ht="13.8" hidden="false" customHeight="false" outlineLevel="0" collapsed="false">
      <c r="A23" s="152" t="s">
        <v>100</v>
      </c>
      <c r="B23" s="149" t="s">
        <v>113</v>
      </c>
    </row>
    <row r="24" customFormat="false" ht="13.8" hidden="false" customHeight="false" outlineLevel="0" collapsed="false">
      <c r="A24" s="152" t="s">
        <v>101</v>
      </c>
      <c r="B24" s="149"/>
    </row>
    <row r="25" customFormat="false" ht="24" hidden="false" customHeight="false" outlineLevel="0" collapsed="false">
      <c r="A25" s="152" t="s">
        <v>102</v>
      </c>
      <c r="B25" s="149" t="s">
        <v>103</v>
      </c>
    </row>
    <row r="26" customFormat="false" ht="13.8" hidden="false" customHeight="false" outlineLevel="0" collapsed="false">
      <c r="A26" s="152" t="s">
        <v>104</v>
      </c>
      <c r="B26" s="25" t="n">
        <v>433826.11</v>
      </c>
    </row>
    <row r="27" customFormat="false" ht="13.8" hidden="false" customHeight="false" outlineLevel="0" collapsed="false">
      <c r="B27" s="149"/>
    </row>
    <row r="28" customFormat="false" ht="13.8" hidden="false" customHeight="false" outlineLevel="0" collapsed="false">
      <c r="A28" s="153" t="s">
        <v>11</v>
      </c>
      <c r="B28" s="154" t="s">
        <v>1</v>
      </c>
      <c r="C28" s="154" t="s">
        <v>2</v>
      </c>
      <c r="D28" s="154" t="s">
        <v>3</v>
      </c>
      <c r="E28" s="154" t="s">
        <v>4</v>
      </c>
      <c r="F28" s="154" t="s">
        <v>5</v>
      </c>
      <c r="G28" s="155" t="s">
        <v>6</v>
      </c>
    </row>
    <row r="29" customFormat="false" ht="46.4" hidden="false" customHeight="false" outlineLevel="0" collapsed="false">
      <c r="A29" s="149" t="s">
        <v>120</v>
      </c>
      <c r="B29" s="157" t="n">
        <v>45000</v>
      </c>
      <c r="C29" s="157" t="n">
        <v>77678.56</v>
      </c>
      <c r="D29" s="157" t="n">
        <v>77678.54</v>
      </c>
      <c r="E29" s="157" t="n">
        <v>77678.54</v>
      </c>
      <c r="F29" s="157" t="n">
        <v>77678.54</v>
      </c>
      <c r="G29" s="158" t="n">
        <v>77678.54</v>
      </c>
    </row>
    <row r="30" customFormat="false" ht="13.8" hidden="false" customHeight="false" outlineLevel="0" collapsed="false">
      <c r="A30" s="159" t="s">
        <v>121</v>
      </c>
      <c r="B30" s="157" t="n">
        <v>45000</v>
      </c>
      <c r="C30" s="157" t="n">
        <v>77678.56</v>
      </c>
      <c r="D30" s="157" t="n">
        <v>77678.54</v>
      </c>
      <c r="E30" s="157" t="n">
        <v>77678.54</v>
      </c>
      <c r="F30" s="157" t="n">
        <v>77678.54</v>
      </c>
      <c r="G30" s="158" t="n">
        <v>77678.54</v>
      </c>
    </row>
    <row r="31" customFormat="false" ht="14.15" hidden="false" customHeight="false" outlineLevel="0" collapsed="false">
      <c r="A31" s="159" t="s">
        <v>17</v>
      </c>
      <c r="B31" s="160" t="s">
        <v>122</v>
      </c>
      <c r="C31" s="160"/>
      <c r="D31" s="160"/>
      <c r="E31" s="160"/>
      <c r="F31" s="160"/>
      <c r="G31" s="160"/>
    </row>
    <row r="33" customFormat="false" ht="13.8" hidden="false" customHeight="false" outlineLevel="0" collapsed="false">
      <c r="A33" s="149" t="s">
        <v>107</v>
      </c>
      <c r="B33" s="51" t="n">
        <v>433392.72</v>
      </c>
    </row>
    <row r="34" customFormat="false" ht="46.4" hidden="false" customHeight="false" outlineLevel="0" collapsed="false">
      <c r="A34" s="149" t="s">
        <v>114</v>
      </c>
      <c r="B34" s="163" t="n">
        <v>433392.72</v>
      </c>
    </row>
    <row r="35" customFormat="false" ht="24" hidden="false" customHeight="false" outlineLevel="0" collapsed="false">
      <c r="A35" s="149" t="s">
        <v>111</v>
      </c>
      <c r="B35" s="165" t="n">
        <v>433.39</v>
      </c>
    </row>
    <row r="36" customFormat="false" ht="13.8" hidden="false" customHeight="false" outlineLevel="0" collapsed="false">
      <c r="A36" s="149" t="s">
        <v>104</v>
      </c>
      <c r="B36" s="165" t="n">
        <v>433826.11</v>
      </c>
    </row>
  </sheetData>
  <mergeCells count="1">
    <mergeCell ref="B31:G3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Roman,Normale"&amp;12&amp;Kffffff&amp;A</oddHeader>
    <oddFooter>&amp;C&amp;"Times New Roman,Normale"&amp;12&amp;KffffffPagina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Z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9.13671875" defaultRowHeight="15" zeroHeight="false" outlineLevelRow="0" outlineLevelCol="0"/>
  <cols>
    <col collapsed="false" customWidth="true" hidden="false" outlineLevel="0" max="1" min="1" style="17" width="23.57"/>
    <col collapsed="false" customWidth="true" hidden="false" outlineLevel="0" max="2" min="2" style="17" width="25.98"/>
    <col collapsed="false" customWidth="true" hidden="false" outlineLevel="0" max="3" min="3" style="17" width="29.87"/>
    <col collapsed="false" customWidth="true" hidden="false" outlineLevel="0" max="4" min="4" style="17" width="18.34"/>
    <col collapsed="false" customWidth="true" hidden="false" outlineLevel="0" max="5" min="5" style="17" width="16.67"/>
    <col collapsed="false" customWidth="true" hidden="false" outlineLevel="0" max="6" min="6" style="17" width="9.59"/>
    <col collapsed="false" customWidth="true" hidden="false" outlineLevel="0" max="7" min="7" style="17" width="16.94"/>
    <col collapsed="false" customWidth="true" hidden="false" outlineLevel="0" max="8" min="8" style="17" width="8.29"/>
    <col collapsed="false" customWidth="true" hidden="false" outlineLevel="0" max="9" min="9" style="17" width="17.09"/>
    <col collapsed="false" customWidth="true" hidden="false" outlineLevel="0" max="10" min="10" style="17" width="8.29"/>
    <col collapsed="false" customWidth="true" hidden="false" outlineLevel="0" max="11" min="11" style="17" width="17.64"/>
    <col collapsed="false" customWidth="true" hidden="false" outlineLevel="0" max="12" min="12" style="17" width="10.84"/>
    <col collapsed="false" customWidth="true" hidden="false" outlineLevel="0" max="13" min="13" style="17" width="18.47"/>
    <col collapsed="false" customWidth="true" hidden="false" outlineLevel="0" max="14" min="14" style="17" width="11.11"/>
    <col collapsed="false" customWidth="true" hidden="false" outlineLevel="0" max="34" min="15" style="17" width="8.29"/>
    <col collapsed="false" customWidth="false" hidden="false" outlineLevel="0" max="35" min="35" style="17" width="9.13"/>
    <col collapsed="false" customWidth="true" hidden="false" outlineLevel="0" max="36" min="36" style="17" width="13.02"/>
    <col collapsed="false" customWidth="false" hidden="false" outlineLevel="0" max="1024" min="37" style="17" width="9.13"/>
  </cols>
  <sheetData>
    <row r="1" customFormat="false" ht="30" hidden="false" customHeight="true" outlineLevel="0" collapsed="false">
      <c r="A1" s="18" t="s">
        <v>18</v>
      </c>
      <c r="B1" s="179" t="s">
        <v>19</v>
      </c>
      <c r="C1" s="179"/>
    </row>
    <row r="2" customFormat="false" ht="55.15" hidden="false" customHeight="true" outlineLevel="0" collapsed="false">
      <c r="A2" s="20" t="s">
        <v>20</v>
      </c>
      <c r="B2" s="180" t="s">
        <v>123</v>
      </c>
      <c r="C2" s="180"/>
      <c r="D2" s="22"/>
      <c r="E2" s="22"/>
      <c r="F2" s="22"/>
    </row>
    <row r="3" customFormat="false" ht="15" hidden="false" customHeight="false" outlineLevel="0" collapsed="false">
      <c r="A3" s="20" t="s">
        <v>22</v>
      </c>
      <c r="B3" s="167" t="s">
        <v>12</v>
      </c>
      <c r="C3" s="167"/>
      <c r="D3" s="24"/>
      <c r="E3" s="24"/>
      <c r="F3" s="24"/>
    </row>
    <row r="4" customFormat="false" ht="26.45" hidden="false" customHeight="true" outlineLevel="0" collapsed="false">
      <c r="A4" s="20" t="s">
        <v>23</v>
      </c>
      <c r="B4" s="25" t="n">
        <v>38801.56</v>
      </c>
      <c r="C4" s="26"/>
      <c r="D4" s="27"/>
      <c r="E4" s="27"/>
      <c r="F4" s="27"/>
    </row>
    <row r="5" customFormat="false" ht="23.25" hidden="false" customHeight="true" outlineLevel="0" collapsed="false">
      <c r="A5" s="28" t="s">
        <v>24</v>
      </c>
      <c r="B5" s="29" t="s">
        <v>113</v>
      </c>
      <c r="C5" s="30"/>
    </row>
    <row r="6" customFormat="false" ht="15.75" hidden="false" customHeight="false" outlineLevel="0" collapsed="false">
      <c r="A6" s="31"/>
    </row>
    <row r="7" customFormat="false" ht="33.6" hidden="false" customHeight="true" outlineLevel="0" collapsed="false">
      <c r="A7" s="32" t="s">
        <v>26</v>
      </c>
      <c r="B7" s="32"/>
      <c r="C7" s="168" t="n">
        <v>2024</v>
      </c>
      <c r="D7" s="4" t="n">
        <v>2025</v>
      </c>
      <c r="E7" s="4"/>
      <c r="F7" s="4" t="n">
        <v>2026</v>
      </c>
      <c r="G7" s="4"/>
      <c r="H7" s="4" t="n">
        <v>2027</v>
      </c>
      <c r="I7" s="4"/>
      <c r="J7" s="60" t="n">
        <v>2028</v>
      </c>
      <c r="K7" s="60"/>
      <c r="L7" s="60" t="n">
        <v>2029</v>
      </c>
      <c r="M7" s="60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customFormat="false" ht="13.8" hidden="false" customHeight="false" outlineLevel="0" collapsed="false">
      <c r="A8" s="35" t="s">
        <v>27</v>
      </c>
      <c r="B8" s="36" t="s">
        <v>28</v>
      </c>
      <c r="C8" s="9" t="s">
        <v>8</v>
      </c>
      <c r="D8" s="9" t="s">
        <v>9</v>
      </c>
      <c r="E8" s="9" t="s">
        <v>8</v>
      </c>
      <c r="F8" s="9" t="s">
        <v>9</v>
      </c>
      <c r="G8" s="9" t="s">
        <v>8</v>
      </c>
      <c r="H8" s="9" t="s">
        <v>9</v>
      </c>
      <c r="I8" s="9" t="s">
        <v>8</v>
      </c>
      <c r="J8" s="9" t="s">
        <v>9</v>
      </c>
      <c r="K8" s="10" t="s">
        <v>8</v>
      </c>
      <c r="L8" s="9" t="s">
        <v>9</v>
      </c>
      <c r="M8" s="10" t="s">
        <v>8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customFormat="false" ht="44" hidden="false" customHeight="true" outlineLevel="0" collapsed="false">
      <c r="A9" s="38" t="s">
        <v>29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customFormat="false" ht="46.15" hidden="false" customHeight="true" outlineLevel="0" collapsed="false">
      <c r="A10" s="29" t="s">
        <v>124</v>
      </c>
      <c r="B10" s="25" t="n">
        <f aca="false">+C10+D10+E10+F10+G10+H10+I10+J10+K10+L10+M10</f>
        <v>38762.8</v>
      </c>
      <c r="C10" s="42" t="n">
        <v>3762.8</v>
      </c>
      <c r="D10" s="42" t="n">
        <v>7000</v>
      </c>
      <c r="E10" s="42" t="n">
        <v>0</v>
      </c>
      <c r="F10" s="42" t="n">
        <v>0</v>
      </c>
      <c r="G10" s="42" t="n">
        <v>7000</v>
      </c>
      <c r="H10" s="42" t="n">
        <v>0</v>
      </c>
      <c r="I10" s="42" t="n">
        <v>7000</v>
      </c>
      <c r="J10" s="42" t="n">
        <v>0</v>
      </c>
      <c r="K10" s="181" t="n">
        <v>7000</v>
      </c>
      <c r="L10" s="42" t="n">
        <v>0</v>
      </c>
      <c r="M10" s="181" t="n">
        <v>7000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</row>
    <row r="11" customFormat="false" ht="28.5" hidden="false" customHeight="true" outlineLevel="0" collapsed="false">
      <c r="A11" s="49"/>
      <c r="B11" s="46"/>
      <c r="C11" s="46"/>
      <c r="D11" s="46"/>
      <c r="E11" s="46"/>
      <c r="F11" s="46"/>
      <c r="G11" s="46"/>
      <c r="H11" s="47"/>
      <c r="I11" s="47"/>
      <c r="J11" s="47"/>
      <c r="K11" s="48"/>
      <c r="L11" s="47"/>
      <c r="M11" s="48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</row>
    <row r="12" customFormat="false" ht="28.5" hidden="false" customHeight="true" outlineLevel="0" collapsed="false">
      <c r="A12" s="50" t="s">
        <v>32</v>
      </c>
      <c r="B12" s="182" t="s">
        <v>125</v>
      </c>
      <c r="C12" s="42" t="n">
        <v>3762.8</v>
      </c>
      <c r="D12" s="42" t="n">
        <v>7000</v>
      </c>
      <c r="E12" s="42" t="n">
        <v>0</v>
      </c>
      <c r="F12" s="42" t="n">
        <v>0</v>
      </c>
      <c r="G12" s="42" t="n">
        <v>7000</v>
      </c>
      <c r="H12" s="42" t="n">
        <v>0</v>
      </c>
      <c r="I12" s="42" t="n">
        <v>7000</v>
      </c>
      <c r="J12" s="42" t="n">
        <v>0</v>
      </c>
      <c r="K12" s="181" t="n">
        <v>7000</v>
      </c>
      <c r="L12" s="42" t="n">
        <v>0</v>
      </c>
      <c r="M12" s="181" t="n">
        <v>7000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</row>
    <row r="13" customFormat="false" ht="28.5" hidden="false" customHeight="true" outlineLevel="0" collapsed="false">
      <c r="A13" s="50" t="s">
        <v>33</v>
      </c>
      <c r="B13" s="46" t="n">
        <f aca="false">B12*0.001</f>
        <v>38.7628</v>
      </c>
      <c r="C13" s="46" t="n">
        <f aca="false">C12*0.001</f>
        <v>3.7628</v>
      </c>
      <c r="D13" s="46" t="n">
        <f aca="false">D12*0.001</f>
        <v>7</v>
      </c>
      <c r="E13" s="46" t="n">
        <f aca="false">E12*0.001</f>
        <v>0</v>
      </c>
      <c r="F13" s="46" t="n">
        <f aca="false">F12*0.001</f>
        <v>0</v>
      </c>
      <c r="G13" s="46" t="n">
        <f aca="false">G12*0.001</f>
        <v>7</v>
      </c>
      <c r="H13" s="46" t="n">
        <f aca="false">H12*0.001</f>
        <v>0</v>
      </c>
      <c r="I13" s="46" t="n">
        <f aca="false">I12*0.001</f>
        <v>7</v>
      </c>
      <c r="J13" s="46" t="n">
        <f aca="false">J12*0.001</f>
        <v>0</v>
      </c>
      <c r="K13" s="53" t="n">
        <f aca="false">K12*0.001</f>
        <v>7</v>
      </c>
      <c r="L13" s="46" t="n">
        <f aca="false">L12*0.001</f>
        <v>0</v>
      </c>
      <c r="M13" s="53" t="n">
        <f aca="false">M12*0.001</f>
        <v>7</v>
      </c>
      <c r="N13" s="52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</row>
    <row r="14" customFormat="false" ht="28.5" hidden="false" customHeight="true" outlineLevel="0" collapsed="false">
      <c r="A14" s="55" t="s">
        <v>34</v>
      </c>
      <c r="B14" s="56" t="n">
        <f aca="false">+B12+B13</f>
        <v>38801.5628</v>
      </c>
      <c r="C14" s="56" t="n">
        <f aca="false">C12+C13</f>
        <v>3766.5628</v>
      </c>
      <c r="D14" s="56" t="n">
        <f aca="false">D12+D13</f>
        <v>7007</v>
      </c>
      <c r="E14" s="56" t="n">
        <f aca="false">E12+E13</f>
        <v>0</v>
      </c>
      <c r="F14" s="56" t="n">
        <f aca="false">F12+F13</f>
        <v>0</v>
      </c>
      <c r="G14" s="56" t="n">
        <f aca="false">G12+G13</f>
        <v>7007</v>
      </c>
      <c r="H14" s="56" t="n">
        <f aca="false">H12+H13</f>
        <v>0</v>
      </c>
      <c r="I14" s="56" t="n">
        <f aca="false">I12+I13</f>
        <v>7007</v>
      </c>
      <c r="J14" s="56" t="n">
        <f aca="false">J12+J13</f>
        <v>0</v>
      </c>
      <c r="K14" s="57" t="n">
        <f aca="false">K12+K13</f>
        <v>7007</v>
      </c>
      <c r="L14" s="56" t="n">
        <f aca="false">L12+L13</f>
        <v>0</v>
      </c>
      <c r="M14" s="57" t="n">
        <f aca="false">M12+M13</f>
        <v>7007</v>
      </c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43" t="n">
        <f aca="false">B14*0.15</f>
        <v>5820.23442</v>
      </c>
    </row>
    <row r="15" s="58" customFormat="true" ht="30" hidden="false" customHeight="true" outlineLevel="0" collapsed="false"/>
    <row r="16" customFormat="false" ht="33" hidden="false" customHeight="true" outlineLevel="0" collapsed="false">
      <c r="A16" s="59" t="s">
        <v>115</v>
      </c>
      <c r="B16" s="59"/>
      <c r="C16" s="168" t="n">
        <v>2024</v>
      </c>
      <c r="D16" s="4" t="n">
        <v>2025</v>
      </c>
      <c r="E16" s="4"/>
      <c r="F16" s="4" t="n">
        <v>2026</v>
      </c>
      <c r="G16" s="4"/>
      <c r="H16" s="4" t="n">
        <v>2027</v>
      </c>
      <c r="I16" s="4"/>
      <c r="J16" s="60" t="n">
        <v>2028</v>
      </c>
      <c r="K16" s="60"/>
      <c r="L16" s="60" t="n">
        <v>2029</v>
      </c>
      <c r="M16" s="60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</row>
    <row r="17" s="62" customFormat="true" ht="19.5" hidden="false" customHeight="true" outlineLevel="0" collapsed="false">
      <c r="A17" s="63" t="s">
        <v>36</v>
      </c>
      <c r="B17" s="63"/>
      <c r="C17" s="9" t="s">
        <v>8</v>
      </c>
      <c r="D17" s="9" t="s">
        <v>9</v>
      </c>
      <c r="E17" s="9" t="s">
        <v>8</v>
      </c>
      <c r="F17" s="9" t="s">
        <v>9</v>
      </c>
      <c r="G17" s="9" t="s">
        <v>8</v>
      </c>
      <c r="H17" s="9" t="s">
        <v>9</v>
      </c>
      <c r="I17" s="9" t="s">
        <v>8</v>
      </c>
      <c r="J17" s="9" t="s">
        <v>9</v>
      </c>
      <c r="K17" s="10" t="s">
        <v>8</v>
      </c>
      <c r="L17" s="9" t="s">
        <v>9</v>
      </c>
      <c r="M17" s="10" t="s">
        <v>8</v>
      </c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</row>
    <row r="18" customFormat="false" ht="63.4" hidden="false" customHeight="true" outlineLevel="0" collapsed="false">
      <c r="A18" s="66" t="s">
        <v>40</v>
      </c>
      <c r="B18" s="66"/>
      <c r="C18" s="183" t="s">
        <v>126</v>
      </c>
      <c r="D18" s="183" t="s">
        <v>127</v>
      </c>
      <c r="E18" s="183" t="s">
        <v>128</v>
      </c>
      <c r="F18" s="64"/>
      <c r="G18" s="183" t="s">
        <v>128</v>
      </c>
      <c r="H18" s="65"/>
      <c r="I18" s="183" t="s">
        <v>128</v>
      </c>
      <c r="J18" s="65"/>
      <c r="K18" s="183" t="s">
        <v>128</v>
      </c>
      <c r="L18" s="65"/>
      <c r="M18" s="183" t="s">
        <v>128</v>
      </c>
    </row>
    <row r="19" customFormat="false" ht="51.45" hidden="false" customHeight="true" outlineLevel="0" collapsed="false">
      <c r="A19" s="66" t="s">
        <v>43</v>
      </c>
      <c r="B19" s="66"/>
      <c r="C19" s="68"/>
      <c r="D19" s="183" t="s">
        <v>129</v>
      </c>
      <c r="E19" s="68"/>
      <c r="F19" s="69"/>
      <c r="G19" s="69"/>
      <c r="H19" s="65"/>
      <c r="I19" s="65"/>
      <c r="J19" s="65"/>
      <c r="K19" s="70"/>
      <c r="L19" s="65"/>
      <c r="M19" s="70"/>
    </row>
    <row r="20" customFormat="false" ht="51.45" hidden="false" customHeight="true" outlineLevel="0" collapsed="false">
      <c r="A20" s="66" t="s">
        <v>45</v>
      </c>
      <c r="B20" s="66"/>
      <c r="C20" s="68"/>
      <c r="D20" s="183" t="s">
        <v>130</v>
      </c>
      <c r="E20" s="68"/>
      <c r="F20" s="69"/>
      <c r="G20" s="69"/>
      <c r="H20" s="65"/>
      <c r="I20" s="65"/>
      <c r="J20" s="65"/>
      <c r="K20" s="70"/>
      <c r="L20" s="65"/>
      <c r="M20" s="70"/>
    </row>
    <row r="21" customFormat="false" ht="21.75" hidden="false" customHeight="true" outlineLevel="0" collapsed="false">
      <c r="A21" s="66" t="s">
        <v>47</v>
      </c>
      <c r="B21" s="66"/>
      <c r="C21" s="68"/>
      <c r="D21" s="68"/>
      <c r="E21" s="68"/>
      <c r="F21" s="69"/>
      <c r="G21" s="69"/>
      <c r="H21" s="65"/>
      <c r="I21" s="65"/>
      <c r="J21" s="65"/>
      <c r="K21" s="70"/>
      <c r="L21" s="65"/>
      <c r="M21" s="70"/>
    </row>
    <row r="22" customFormat="false" ht="21.75" hidden="false" customHeight="true" outlineLevel="0" collapsed="false">
      <c r="A22" s="71"/>
      <c r="B22" s="71"/>
      <c r="C22" s="72"/>
      <c r="D22" s="72"/>
      <c r="E22" s="72"/>
      <c r="F22" s="73"/>
      <c r="G22" s="73"/>
      <c r="H22" s="74"/>
      <c r="I22" s="74"/>
      <c r="J22" s="74"/>
      <c r="K22" s="75"/>
      <c r="L22" s="74"/>
      <c r="M22" s="75"/>
    </row>
    <row r="24" customFormat="false" ht="15" hidden="true" customHeight="false" outlineLevel="0" collapsed="false">
      <c r="B24" s="17" t="s">
        <v>68</v>
      </c>
      <c r="C24" s="17" t="e">
        <f aca="false">SUM(#REF!)</f>
        <v>#REF!</v>
      </c>
      <c r="D24" s="17" t="n">
        <v>301</v>
      </c>
      <c r="E24" s="17" t="e">
        <f aca="false">C24+SUM(#REF!)</f>
        <v>#REF!</v>
      </c>
      <c r="F24" s="17" t="e">
        <f aca="false">E24+SUM(#REF!)</f>
        <v>#REF!</v>
      </c>
      <c r="G24" s="17" t="e">
        <f aca="false">F24+SUM(#REF!)</f>
        <v>#REF!</v>
      </c>
      <c r="H24" s="17" t="e">
        <f aca="false">G24+SUM(#REF!)</f>
        <v>#REF!</v>
      </c>
      <c r="I24" s="17" t="e">
        <f aca="false">H24+SUM(#REF!)</f>
        <v>#REF!</v>
      </c>
    </row>
    <row r="25" customFormat="false" ht="15" hidden="true" customHeight="false" outlineLevel="0" collapsed="false">
      <c r="B25" s="17" t="s">
        <v>69</v>
      </c>
      <c r="C25" s="17" t="e">
        <f aca="false">SUM(#REF!)</f>
        <v>#REF!</v>
      </c>
      <c r="E25" s="17" t="e">
        <f aca="false">C25+SUM(#REF!)</f>
        <v>#REF!</v>
      </c>
      <c r="F25" s="17" t="e">
        <f aca="false">E25+SUM(#REF!)</f>
        <v>#REF!</v>
      </c>
      <c r="G25" s="17" t="e">
        <f aca="false">F25+SUM(#REF!)</f>
        <v>#REF!</v>
      </c>
      <c r="H25" s="17" t="e">
        <f aca="false">G25+SUM(#REF!)</f>
        <v>#REF!</v>
      </c>
      <c r="I25" s="17" t="e">
        <f aca="false">H25+SUM(#REF!)</f>
        <v>#REF!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C1"/>
    <mergeCell ref="B2:C2"/>
    <mergeCell ref="B3:C3"/>
    <mergeCell ref="A7:B7"/>
    <mergeCell ref="D7:E7"/>
    <mergeCell ref="F7:G7"/>
    <mergeCell ref="H7:I7"/>
    <mergeCell ref="J7:K7"/>
    <mergeCell ref="L7:M7"/>
    <mergeCell ref="R7:W7"/>
    <mergeCell ref="X7:AC7"/>
    <mergeCell ref="AD7:AH7"/>
    <mergeCell ref="A16:B16"/>
    <mergeCell ref="D16:E16"/>
    <mergeCell ref="F16:G16"/>
    <mergeCell ref="H16:I16"/>
    <mergeCell ref="J16:K16"/>
    <mergeCell ref="L16:M16"/>
    <mergeCell ref="R16:W16"/>
    <mergeCell ref="X16:AC16"/>
    <mergeCell ref="AD16:AH16"/>
    <mergeCell ref="A17:B17"/>
    <mergeCell ref="A18:B18"/>
    <mergeCell ref="A19:B19"/>
    <mergeCell ref="A20:B20"/>
    <mergeCell ref="A21:B21"/>
    <mergeCell ref="A22:B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1" activeCellId="0" sqref="A11"/>
    </sheetView>
  </sheetViews>
  <sheetFormatPr defaultColWidth="11.5703125" defaultRowHeight="12.8" zeroHeight="false" outlineLevelRow="0" outlineLevelCol="0"/>
  <cols>
    <col collapsed="false" customWidth="true" hidden="false" outlineLevel="0" max="1" min="1" style="1" width="21.9"/>
    <col collapsed="false" customWidth="true" hidden="false" outlineLevel="0" max="2" min="2" style="1" width="24.87"/>
    <col collapsed="false" customWidth="true" hidden="false" outlineLevel="0" max="4" min="4" style="1" width="15.13"/>
    <col collapsed="false" customWidth="true" hidden="false" outlineLevel="0" max="5" min="5" style="1" width="13.89"/>
  </cols>
  <sheetData>
    <row r="1" customFormat="false" ht="46.4" hidden="false" customHeight="false" outlineLevel="0" collapsed="false">
      <c r="A1" s="149" t="s">
        <v>123</v>
      </c>
      <c r="B1" s="184" t="s">
        <v>12</v>
      </c>
      <c r="C1" s="185"/>
      <c r="D1" s="186" t="n">
        <v>38801.56</v>
      </c>
      <c r="E1" s="186" t="n">
        <v>38801.56</v>
      </c>
    </row>
    <row r="3" customFormat="false" ht="46.4" hidden="false" customHeight="false" outlineLevel="0" collapsed="false">
      <c r="A3" s="152" t="s">
        <v>97</v>
      </c>
      <c r="B3" s="149" t="s">
        <v>123</v>
      </c>
    </row>
    <row r="4" customFormat="false" ht="13.8" hidden="false" customHeight="false" outlineLevel="0" collapsed="false">
      <c r="A4" s="152" t="s">
        <v>99</v>
      </c>
      <c r="B4" s="149" t="s">
        <v>12</v>
      </c>
    </row>
    <row r="5" customFormat="false" ht="24" hidden="false" customHeight="false" outlineLevel="0" collapsed="false">
      <c r="A5" s="152" t="s">
        <v>100</v>
      </c>
      <c r="B5" s="149" t="s">
        <v>113</v>
      </c>
    </row>
    <row r="6" customFormat="false" ht="13.8" hidden="false" customHeight="false" outlineLevel="0" collapsed="false">
      <c r="A6" s="152" t="s">
        <v>101</v>
      </c>
      <c r="B6" s="149"/>
    </row>
    <row r="7" customFormat="false" ht="24" hidden="false" customHeight="false" outlineLevel="0" collapsed="false">
      <c r="A7" s="152" t="s">
        <v>102</v>
      </c>
      <c r="B7" s="149" t="s">
        <v>103</v>
      </c>
    </row>
    <row r="8" customFormat="false" ht="13.8" hidden="false" customHeight="false" outlineLevel="0" collapsed="false">
      <c r="A8" s="152" t="s">
        <v>104</v>
      </c>
      <c r="B8" s="25" t="n">
        <v>38801.56</v>
      </c>
    </row>
    <row r="10" customFormat="false" ht="13.8" hidden="false" customHeight="false" outlineLevel="0" collapsed="false">
      <c r="A10" s="153" t="s">
        <v>12</v>
      </c>
      <c r="B10" s="154" t="s">
        <v>1</v>
      </c>
      <c r="C10" s="154" t="s">
        <v>2</v>
      </c>
      <c r="D10" s="154" t="s">
        <v>3</v>
      </c>
      <c r="E10" s="154" t="s">
        <v>4</v>
      </c>
      <c r="F10" s="154" t="s">
        <v>5</v>
      </c>
      <c r="G10" s="155" t="s">
        <v>6</v>
      </c>
    </row>
    <row r="11" customFormat="false" ht="46.4" hidden="false" customHeight="false" outlineLevel="0" collapsed="false">
      <c r="A11" s="149" t="s">
        <v>124</v>
      </c>
      <c r="B11" s="157" t="n">
        <v>3762.8</v>
      </c>
      <c r="C11" s="157" t="n">
        <v>7000</v>
      </c>
      <c r="D11" s="157" t="n">
        <v>7000</v>
      </c>
      <c r="E11" s="157" t="n">
        <v>7000</v>
      </c>
      <c r="F11" s="157" t="n">
        <v>7000</v>
      </c>
      <c r="G11" s="158" t="n">
        <v>7000</v>
      </c>
    </row>
    <row r="12" customFormat="false" ht="13.8" hidden="false" customHeight="false" outlineLevel="0" collapsed="false">
      <c r="A12" s="149" t="s">
        <v>121</v>
      </c>
      <c r="B12" s="157" t="n">
        <v>3762.8</v>
      </c>
      <c r="C12" s="157" t="n">
        <v>7000</v>
      </c>
      <c r="D12" s="157" t="n">
        <v>7000</v>
      </c>
      <c r="E12" s="157" t="n">
        <v>7000</v>
      </c>
      <c r="F12" s="157" t="n">
        <v>7000</v>
      </c>
      <c r="G12" s="158" t="n">
        <v>7000</v>
      </c>
    </row>
    <row r="13" customFormat="false" ht="14.05" hidden="false" customHeight="false" outlineLevel="0" collapsed="false">
      <c r="A13" s="149" t="s">
        <v>17</v>
      </c>
      <c r="B13" s="160" t="s">
        <v>131</v>
      </c>
      <c r="C13" s="160"/>
      <c r="D13" s="160"/>
      <c r="E13" s="160"/>
      <c r="F13" s="160"/>
      <c r="G13" s="160"/>
    </row>
    <row r="15" customFormat="false" ht="13.8" hidden="false" customHeight="false" outlineLevel="0" collapsed="false">
      <c r="A15" s="149" t="s">
        <v>107</v>
      </c>
      <c r="B15" s="182" t="s">
        <v>125</v>
      </c>
    </row>
    <row r="16" customFormat="false" ht="35.65" hidden="false" customHeight="false" outlineLevel="0" collapsed="false">
      <c r="A16" s="149" t="s">
        <v>132</v>
      </c>
      <c r="B16" s="163" t="n">
        <v>38762.8</v>
      </c>
    </row>
    <row r="17" customFormat="false" ht="24" hidden="false" customHeight="false" outlineLevel="0" collapsed="false">
      <c r="A17" s="149" t="s">
        <v>111</v>
      </c>
      <c r="B17" s="165" t="n">
        <v>38.76</v>
      </c>
    </row>
    <row r="18" customFormat="false" ht="13.8" hidden="false" customHeight="false" outlineLevel="0" collapsed="false">
      <c r="A18" s="149" t="s">
        <v>104</v>
      </c>
      <c r="B18" s="187" t="n">
        <v>38801.56</v>
      </c>
    </row>
  </sheetData>
  <mergeCells count="1">
    <mergeCell ref="B13:G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Roman,Normale"&amp;12&amp;Kffffff&amp;A</oddHeader>
    <oddFooter>&amp;C&amp;"Times New Roman,Normale"&amp;12&amp;KffffffPagina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H1048576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8" activeCellId="0" sqref="N18"/>
    </sheetView>
  </sheetViews>
  <sheetFormatPr defaultColWidth="9.13671875" defaultRowHeight="15" zeroHeight="false" outlineLevelRow="0" outlineLevelCol="0"/>
  <cols>
    <col collapsed="false" customWidth="true" hidden="false" outlineLevel="0" max="1" min="1" style="17" width="25.71"/>
    <col collapsed="false" customWidth="true" hidden="false" outlineLevel="0" max="2" min="2" style="17" width="26.39"/>
    <col collapsed="false" customWidth="true" hidden="false" outlineLevel="0" max="3" min="3" style="17" width="10.84"/>
    <col collapsed="false" customWidth="true" hidden="false" outlineLevel="0" max="4" min="4" style="17" width="10.12"/>
    <col collapsed="false" customWidth="true" hidden="false" outlineLevel="0" max="5" min="5" style="17" width="24.17"/>
    <col collapsed="false" customWidth="true" hidden="false" outlineLevel="0" max="6" min="6" style="17" width="25.56"/>
    <col collapsed="false" customWidth="true" hidden="false" outlineLevel="0" max="7" min="7" style="17" width="19.17"/>
    <col collapsed="false" customWidth="true" hidden="false" outlineLevel="0" max="8" min="8" style="17" width="8.29"/>
    <col collapsed="false" customWidth="true" hidden="false" outlineLevel="0" max="9" min="9" style="17" width="17.36"/>
    <col collapsed="false" customWidth="true" hidden="false" outlineLevel="0" max="10" min="10" style="17" width="8.29"/>
    <col collapsed="false" customWidth="true" hidden="false" outlineLevel="0" max="11" min="11" style="17" width="15.42"/>
    <col collapsed="false" customWidth="true" hidden="false" outlineLevel="0" max="12" min="12" style="17" width="8.29"/>
    <col collapsed="false" customWidth="true" hidden="false" outlineLevel="0" max="13" min="13" style="17" width="16.67"/>
    <col collapsed="false" customWidth="true" hidden="false" outlineLevel="0" max="14" min="14" style="17" width="14.72"/>
    <col collapsed="false" customWidth="true" hidden="false" outlineLevel="0" max="34" min="15" style="17" width="8.29"/>
    <col collapsed="false" customWidth="false" hidden="false" outlineLevel="0" max="35" min="35" style="17" width="9.13"/>
    <col collapsed="false" customWidth="true" hidden="false" outlineLevel="0" max="36" min="36" style="17" width="13.02"/>
    <col collapsed="false" customWidth="false" hidden="false" outlineLevel="0" max="1024" min="37" style="17" width="9.13"/>
  </cols>
  <sheetData>
    <row r="1" s="188" customFormat="true" ht="24.75" hidden="false" customHeight="true" outlineLevel="0" collapsed="false">
      <c r="A1" s="18" t="s">
        <v>18</v>
      </c>
      <c r="B1" s="179" t="s">
        <v>19</v>
      </c>
      <c r="C1" s="179"/>
    </row>
    <row r="2" s="188" customFormat="true" ht="24.75" hidden="false" customHeight="true" outlineLevel="0" collapsed="false">
      <c r="A2" s="20" t="s">
        <v>20</v>
      </c>
      <c r="B2" s="23" t="s">
        <v>133</v>
      </c>
      <c r="C2" s="23"/>
      <c r="D2" s="189"/>
      <c r="E2" s="189"/>
      <c r="F2" s="189"/>
    </row>
    <row r="3" s="188" customFormat="true" ht="24.75" hidden="false" customHeight="true" outlineLevel="0" collapsed="false">
      <c r="A3" s="20" t="s">
        <v>22</v>
      </c>
      <c r="B3" s="23" t="s">
        <v>13</v>
      </c>
      <c r="C3" s="23"/>
      <c r="D3" s="190"/>
      <c r="E3" s="190"/>
      <c r="F3" s="190"/>
    </row>
    <row r="4" s="188" customFormat="true" ht="24.75" hidden="false" customHeight="true" outlineLevel="0" collapsed="false">
      <c r="A4" s="20" t="s">
        <v>23</v>
      </c>
      <c r="B4" s="25" t="n">
        <v>8936.12</v>
      </c>
      <c r="C4" s="191"/>
      <c r="D4" s="192"/>
      <c r="E4" s="192"/>
      <c r="F4" s="192"/>
    </row>
    <row r="5" s="188" customFormat="true" ht="24.75" hidden="false" customHeight="true" outlineLevel="0" collapsed="false">
      <c r="A5" s="28" t="s">
        <v>24</v>
      </c>
      <c r="B5" s="29" t="s">
        <v>134</v>
      </c>
      <c r="C5" s="193"/>
    </row>
    <row r="6" customFormat="false" ht="15.75" hidden="false" customHeight="false" outlineLevel="0" collapsed="false">
      <c r="A6" s="31"/>
    </row>
    <row r="7" customFormat="false" ht="33.6" hidden="false" customHeight="true" outlineLevel="0" collapsed="false">
      <c r="A7" s="32" t="s">
        <v>26</v>
      </c>
      <c r="B7" s="32"/>
      <c r="C7" s="168" t="n">
        <v>2024</v>
      </c>
      <c r="D7" s="4" t="n">
        <v>2025</v>
      </c>
      <c r="E7" s="4"/>
      <c r="F7" s="4" t="n">
        <v>2026</v>
      </c>
      <c r="G7" s="4"/>
      <c r="H7" s="4" t="n">
        <v>2027</v>
      </c>
      <c r="I7" s="4"/>
      <c r="J7" s="60" t="n">
        <v>2028</v>
      </c>
      <c r="K7" s="60"/>
      <c r="L7" s="60" t="n">
        <v>2029</v>
      </c>
      <c r="M7" s="60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</row>
    <row r="8" customFormat="false" ht="13.8" hidden="false" customHeight="false" outlineLevel="0" collapsed="false">
      <c r="A8" s="35" t="s">
        <v>27</v>
      </c>
      <c r="B8" s="36" t="s">
        <v>28</v>
      </c>
      <c r="C8" s="9" t="s">
        <v>8</v>
      </c>
      <c r="D8" s="9" t="s">
        <v>9</v>
      </c>
      <c r="E8" s="9" t="s">
        <v>8</v>
      </c>
      <c r="F8" s="9" t="s">
        <v>9</v>
      </c>
      <c r="G8" s="9" t="s">
        <v>8</v>
      </c>
      <c r="H8" s="9" t="s">
        <v>9</v>
      </c>
      <c r="I8" s="9" t="s">
        <v>8</v>
      </c>
      <c r="J8" s="9" t="s">
        <v>9</v>
      </c>
      <c r="K8" s="10" t="s">
        <v>8</v>
      </c>
      <c r="L8" s="9" t="s">
        <v>9</v>
      </c>
      <c r="M8" s="10" t="s">
        <v>8</v>
      </c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</row>
    <row r="9" customFormat="false" ht="47.75" hidden="false" customHeight="true" outlineLevel="0" collapsed="false">
      <c r="A9" s="38" t="s">
        <v>29</v>
      </c>
      <c r="B9" s="1"/>
      <c r="C9" s="194"/>
      <c r="D9" s="194"/>
      <c r="E9" s="1"/>
      <c r="F9" s="1"/>
      <c r="G9" s="1"/>
      <c r="H9" s="1"/>
      <c r="I9" s="1"/>
      <c r="J9" s="1"/>
      <c r="K9" s="1"/>
      <c r="L9" s="1"/>
      <c r="M9" s="1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customFormat="false" ht="46.15" hidden="false" customHeight="true" outlineLevel="0" collapsed="false">
      <c r="A10" s="40" t="s">
        <v>135</v>
      </c>
      <c r="B10" s="25" t="n">
        <f aca="false">+E10+G10+I10+K10+M10</f>
        <v>8927.19</v>
      </c>
      <c r="C10" s="195"/>
      <c r="D10" s="195"/>
      <c r="E10" s="196" t="n">
        <v>927.19</v>
      </c>
      <c r="F10" s="197" t="n">
        <v>0</v>
      </c>
      <c r="G10" s="196" t="n">
        <v>2000</v>
      </c>
      <c r="H10" s="197" t="n">
        <v>0</v>
      </c>
      <c r="I10" s="196" t="n">
        <v>2000</v>
      </c>
      <c r="J10" s="197" t="n">
        <v>0</v>
      </c>
      <c r="K10" s="196" t="n">
        <v>2000</v>
      </c>
      <c r="L10" s="197" t="n">
        <v>0</v>
      </c>
      <c r="M10" s="196" t="n">
        <v>2000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</row>
    <row r="11" customFormat="false" ht="19.5" hidden="false" customHeight="true" outlineLevel="0" collapsed="false">
      <c r="A11" s="49"/>
      <c r="B11" s="46"/>
      <c r="C11" s="46"/>
      <c r="D11" s="46"/>
      <c r="E11" s="46"/>
      <c r="F11" s="46"/>
      <c r="G11" s="46"/>
      <c r="H11" s="47"/>
      <c r="I11" s="47"/>
      <c r="J11" s="47"/>
      <c r="K11" s="48"/>
      <c r="L11" s="47"/>
      <c r="M11" s="48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</row>
    <row r="12" customFormat="false" ht="19.5" hidden="false" customHeight="true" outlineLevel="0" collapsed="false">
      <c r="A12" s="50" t="s">
        <v>32</v>
      </c>
      <c r="B12" s="51" t="n">
        <v>8927.19</v>
      </c>
      <c r="C12" s="42" t="n">
        <v>0</v>
      </c>
      <c r="D12" s="42" t="n">
        <v>0</v>
      </c>
      <c r="E12" s="157" t="n">
        <v>927.19</v>
      </c>
      <c r="F12" s="42" t="n">
        <v>0</v>
      </c>
      <c r="G12" s="157" t="n">
        <v>2000</v>
      </c>
      <c r="H12" s="42" t="n">
        <v>0</v>
      </c>
      <c r="I12" s="157" t="n">
        <v>2000</v>
      </c>
      <c r="J12" s="42" t="n">
        <v>0</v>
      </c>
      <c r="K12" s="157" t="n">
        <v>2000</v>
      </c>
      <c r="L12" s="42" t="n">
        <v>0</v>
      </c>
      <c r="M12" s="157" t="n">
        <v>2000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</row>
    <row r="13" customFormat="false" ht="19.5" hidden="false" customHeight="true" outlineLevel="0" collapsed="false">
      <c r="A13" s="50" t="s">
        <v>33</v>
      </c>
      <c r="B13" s="46" t="n">
        <f aca="false">B12*0.001</f>
        <v>8.92719</v>
      </c>
      <c r="C13" s="46" t="n">
        <f aca="false">C12*0.001</f>
        <v>0</v>
      </c>
      <c r="D13" s="46" t="n">
        <f aca="false">D12*0.001</f>
        <v>0</v>
      </c>
      <c r="E13" s="46" t="n">
        <f aca="false">E12*0.001</f>
        <v>0.92719</v>
      </c>
      <c r="F13" s="46" t="n">
        <f aca="false">F12*0.001</f>
        <v>0</v>
      </c>
      <c r="G13" s="46" t="n">
        <f aca="false">G12*0.001</f>
        <v>2</v>
      </c>
      <c r="H13" s="46" t="n">
        <f aca="false">H12*0.001</f>
        <v>0</v>
      </c>
      <c r="I13" s="46" t="n">
        <f aca="false">I12*0.001</f>
        <v>2</v>
      </c>
      <c r="J13" s="46" t="n">
        <f aca="false">J12*0.001</f>
        <v>0</v>
      </c>
      <c r="K13" s="53" t="n">
        <f aca="false">K12*0.001</f>
        <v>2</v>
      </c>
      <c r="L13" s="46" t="n">
        <f aca="false">L12*0.001</f>
        <v>0</v>
      </c>
      <c r="M13" s="53" t="n">
        <f aca="false">M12*0.001</f>
        <v>2</v>
      </c>
      <c r="N13" s="52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</row>
    <row r="14" customFormat="false" ht="30" hidden="false" customHeight="true" outlineLevel="0" collapsed="false">
      <c r="A14" s="55" t="s">
        <v>34</v>
      </c>
      <c r="B14" s="56" t="n">
        <f aca="false">SUM(B12:B13)</f>
        <v>8936.11719</v>
      </c>
      <c r="C14" s="56" t="n">
        <f aca="false">C12+C13</f>
        <v>0</v>
      </c>
      <c r="D14" s="56" t="n">
        <f aca="false">D12+D13</f>
        <v>0</v>
      </c>
      <c r="E14" s="56" t="n">
        <f aca="false">E12+E13</f>
        <v>928.11719</v>
      </c>
      <c r="F14" s="56" t="n">
        <f aca="false">F12+F13</f>
        <v>0</v>
      </c>
      <c r="G14" s="56" t="n">
        <f aca="false">G12+G13</f>
        <v>2002</v>
      </c>
      <c r="H14" s="56" t="n">
        <f aca="false">H12+H13</f>
        <v>0</v>
      </c>
      <c r="I14" s="56" t="n">
        <f aca="false">I12+I13</f>
        <v>2002</v>
      </c>
      <c r="J14" s="56" t="n">
        <f aca="false">J12+J13</f>
        <v>0</v>
      </c>
      <c r="K14" s="57" t="n">
        <f aca="false">K12+K13</f>
        <v>2002</v>
      </c>
      <c r="L14" s="56" t="n">
        <f aca="false">L12+L13</f>
        <v>0</v>
      </c>
      <c r="M14" s="57" t="n">
        <f aca="false">M12+M13</f>
        <v>2002</v>
      </c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43" t="n">
        <f aca="false">B14*0.15</f>
        <v>1340.4175785</v>
      </c>
    </row>
    <row r="15" s="61" customFormat="true" ht="30" hidden="false" customHeight="true" outlineLevel="0" collapsed="false">
      <c r="A15" s="198"/>
      <c r="B15" s="52"/>
      <c r="K15" s="199"/>
      <c r="L15" s="199"/>
      <c r="M15" s="198"/>
      <c r="N15" s="52"/>
      <c r="W15" s="199"/>
      <c r="X15" s="199"/>
      <c r="Y15" s="198"/>
      <c r="Z15" s="52"/>
      <c r="AI15" s="199"/>
      <c r="AJ15" s="199"/>
      <c r="AK15" s="198"/>
      <c r="AL15" s="52"/>
      <c r="AU15" s="199"/>
      <c r="AV15" s="199"/>
      <c r="AW15" s="198"/>
      <c r="AX15" s="52"/>
      <c r="BG15" s="199"/>
      <c r="BH15" s="199"/>
      <c r="BI15" s="198"/>
      <c r="BJ15" s="52"/>
      <c r="BS15" s="199"/>
      <c r="BT15" s="199"/>
      <c r="BU15" s="198"/>
      <c r="BV15" s="52"/>
      <c r="CE15" s="199"/>
      <c r="CF15" s="199"/>
      <c r="CG15" s="198"/>
      <c r="CH15" s="52"/>
      <c r="CQ15" s="199"/>
      <c r="CR15" s="199"/>
      <c r="CS15" s="198"/>
      <c r="CT15" s="52"/>
      <c r="DC15" s="199"/>
      <c r="DD15" s="199"/>
      <c r="DE15" s="198"/>
      <c r="DF15" s="52"/>
      <c r="DO15" s="199"/>
      <c r="DP15" s="199"/>
      <c r="DQ15" s="198"/>
      <c r="DR15" s="52"/>
      <c r="EA15" s="199"/>
      <c r="EB15" s="199"/>
      <c r="EC15" s="198"/>
      <c r="ED15" s="52"/>
      <c r="EM15" s="199"/>
      <c r="EN15" s="199"/>
      <c r="EO15" s="198"/>
      <c r="EP15" s="52"/>
      <c r="EY15" s="199"/>
      <c r="EZ15" s="199"/>
      <c r="FA15" s="198"/>
      <c r="FB15" s="52"/>
      <c r="FK15" s="199"/>
      <c r="FL15" s="199"/>
      <c r="FM15" s="198"/>
      <c r="FN15" s="52"/>
      <c r="FW15" s="199"/>
      <c r="FX15" s="199"/>
      <c r="FY15" s="198"/>
      <c r="FZ15" s="52"/>
      <c r="GI15" s="199"/>
      <c r="GJ15" s="199"/>
      <c r="GK15" s="198"/>
      <c r="GL15" s="52"/>
      <c r="GU15" s="199"/>
      <c r="GV15" s="199"/>
      <c r="GW15" s="198"/>
      <c r="GX15" s="52"/>
      <c r="HG15" s="199"/>
      <c r="HH15" s="199"/>
      <c r="HI15" s="198"/>
      <c r="HJ15" s="52"/>
      <c r="HS15" s="199"/>
      <c r="HT15" s="199"/>
      <c r="HU15" s="198"/>
      <c r="HV15" s="52"/>
      <c r="IE15" s="199"/>
      <c r="IF15" s="199"/>
      <c r="IG15" s="198"/>
      <c r="IH15" s="52"/>
      <c r="IQ15" s="199"/>
      <c r="IR15" s="199"/>
      <c r="IS15" s="198"/>
      <c r="IT15" s="52"/>
      <c r="JC15" s="199"/>
      <c r="JD15" s="199"/>
      <c r="JE15" s="198"/>
      <c r="JF15" s="52"/>
      <c r="JO15" s="199"/>
      <c r="JP15" s="199"/>
      <c r="JQ15" s="198"/>
      <c r="JR15" s="52"/>
      <c r="KA15" s="199"/>
      <c r="KB15" s="199"/>
      <c r="KC15" s="198"/>
      <c r="KD15" s="52"/>
      <c r="KM15" s="199"/>
      <c r="KN15" s="199"/>
      <c r="KO15" s="198"/>
      <c r="KP15" s="52"/>
      <c r="KY15" s="199"/>
      <c r="KZ15" s="199"/>
      <c r="LA15" s="198"/>
      <c r="LB15" s="52"/>
      <c r="LK15" s="199"/>
      <c r="LL15" s="199"/>
      <c r="LM15" s="198"/>
      <c r="LN15" s="52"/>
      <c r="LW15" s="199"/>
      <c r="LX15" s="199"/>
      <c r="LY15" s="198"/>
      <c r="LZ15" s="52"/>
      <c r="MI15" s="199"/>
      <c r="MJ15" s="199"/>
      <c r="MK15" s="198"/>
      <c r="ML15" s="52"/>
      <c r="MU15" s="199"/>
      <c r="MV15" s="199"/>
      <c r="MW15" s="198"/>
      <c r="MX15" s="52"/>
      <c r="NG15" s="199"/>
      <c r="NH15" s="199"/>
      <c r="NI15" s="198"/>
      <c r="NJ15" s="52"/>
      <c r="NS15" s="199"/>
      <c r="NT15" s="199"/>
      <c r="NU15" s="198"/>
      <c r="NV15" s="52"/>
      <c r="OE15" s="199"/>
      <c r="OF15" s="199"/>
      <c r="OG15" s="198"/>
      <c r="OH15" s="52"/>
      <c r="OQ15" s="199"/>
      <c r="OR15" s="199"/>
      <c r="OS15" s="198"/>
      <c r="OT15" s="52"/>
      <c r="PC15" s="199"/>
      <c r="PD15" s="199"/>
      <c r="PE15" s="198"/>
      <c r="PF15" s="52"/>
      <c r="PO15" s="199"/>
      <c r="PP15" s="199"/>
      <c r="PQ15" s="198"/>
      <c r="PR15" s="52"/>
      <c r="QA15" s="199"/>
      <c r="QB15" s="199"/>
      <c r="QC15" s="198"/>
      <c r="QD15" s="52"/>
      <c r="QM15" s="199"/>
      <c r="QN15" s="199"/>
      <c r="QO15" s="198"/>
      <c r="QP15" s="52"/>
      <c r="QY15" s="199"/>
      <c r="QZ15" s="199"/>
      <c r="RA15" s="198"/>
      <c r="RB15" s="52"/>
      <c r="RK15" s="199"/>
      <c r="RL15" s="199"/>
      <c r="RM15" s="198"/>
      <c r="RN15" s="52"/>
      <c r="RW15" s="199"/>
      <c r="RX15" s="199"/>
      <c r="RY15" s="198"/>
      <c r="RZ15" s="52"/>
      <c r="SI15" s="199"/>
      <c r="SJ15" s="199"/>
      <c r="SK15" s="198"/>
      <c r="SL15" s="52"/>
      <c r="SU15" s="199"/>
      <c r="SV15" s="199"/>
      <c r="SW15" s="198"/>
      <c r="SX15" s="52"/>
      <c r="TG15" s="199"/>
      <c r="TH15" s="199"/>
      <c r="TI15" s="198"/>
      <c r="TJ15" s="52"/>
      <c r="TS15" s="199"/>
      <c r="TT15" s="199"/>
      <c r="TU15" s="198"/>
      <c r="TV15" s="52"/>
      <c r="UE15" s="199"/>
      <c r="UF15" s="199"/>
      <c r="UG15" s="198"/>
      <c r="UH15" s="52"/>
      <c r="UQ15" s="199"/>
      <c r="UR15" s="199"/>
      <c r="US15" s="198"/>
      <c r="UT15" s="52"/>
      <c r="VC15" s="199"/>
      <c r="VD15" s="199"/>
      <c r="VE15" s="198"/>
      <c r="VF15" s="52"/>
      <c r="VO15" s="199"/>
      <c r="VP15" s="199"/>
      <c r="VQ15" s="198"/>
      <c r="VR15" s="52"/>
      <c r="WA15" s="199"/>
      <c r="WB15" s="199"/>
      <c r="WC15" s="198"/>
      <c r="WD15" s="52"/>
      <c r="WM15" s="199"/>
      <c r="WN15" s="199"/>
      <c r="WO15" s="198"/>
      <c r="WP15" s="52"/>
      <c r="WY15" s="199"/>
      <c r="WZ15" s="199"/>
      <c r="XA15" s="198"/>
      <c r="XB15" s="52"/>
      <c r="XK15" s="199"/>
      <c r="XL15" s="199"/>
      <c r="XM15" s="198"/>
      <c r="XN15" s="52"/>
      <c r="XW15" s="199"/>
      <c r="XX15" s="199"/>
      <c r="XY15" s="198"/>
      <c r="XZ15" s="52"/>
      <c r="YI15" s="199"/>
      <c r="YJ15" s="199"/>
      <c r="YK15" s="198"/>
      <c r="YL15" s="52"/>
      <c r="YU15" s="199"/>
      <c r="YV15" s="199"/>
      <c r="YW15" s="198"/>
      <c r="YX15" s="52"/>
      <c r="ZG15" s="199"/>
      <c r="ZH15" s="199"/>
      <c r="ZI15" s="198"/>
      <c r="ZJ15" s="52"/>
      <c r="ZS15" s="199"/>
      <c r="ZT15" s="199"/>
      <c r="ZU15" s="198"/>
      <c r="ZV15" s="52"/>
      <c r="AAE15" s="199"/>
      <c r="AAF15" s="199"/>
      <c r="AAG15" s="198"/>
      <c r="AAH15" s="52"/>
      <c r="AAQ15" s="199"/>
      <c r="AAR15" s="199"/>
      <c r="AAS15" s="198"/>
      <c r="AAT15" s="52"/>
      <c r="ABC15" s="199"/>
      <c r="ABD15" s="199"/>
      <c r="ABE15" s="198"/>
      <c r="ABF15" s="52"/>
      <c r="ABO15" s="199"/>
      <c r="ABP15" s="199"/>
      <c r="ABQ15" s="198"/>
      <c r="ABR15" s="52"/>
      <c r="ACA15" s="199"/>
      <c r="ACB15" s="199"/>
      <c r="ACC15" s="198"/>
      <c r="ACD15" s="52"/>
      <c r="ACM15" s="199"/>
      <c r="ACN15" s="199"/>
      <c r="ACO15" s="198"/>
      <c r="ACP15" s="52"/>
      <c r="ACY15" s="199"/>
      <c r="ACZ15" s="199"/>
      <c r="ADA15" s="198"/>
      <c r="ADB15" s="52"/>
      <c r="ADK15" s="199"/>
      <c r="ADL15" s="199"/>
      <c r="ADM15" s="198"/>
      <c r="ADN15" s="52"/>
      <c r="ADW15" s="199"/>
      <c r="ADX15" s="199"/>
      <c r="ADY15" s="198"/>
      <c r="ADZ15" s="52"/>
      <c r="AEI15" s="199"/>
      <c r="AEJ15" s="199"/>
      <c r="AEK15" s="198"/>
      <c r="AEL15" s="52"/>
      <c r="AEU15" s="199"/>
      <c r="AEV15" s="199"/>
      <c r="AEW15" s="198"/>
      <c r="AEX15" s="52"/>
      <c r="AFG15" s="199"/>
      <c r="AFH15" s="199"/>
      <c r="AFI15" s="198"/>
      <c r="AFJ15" s="52"/>
      <c r="AFS15" s="199"/>
      <c r="AFT15" s="199"/>
      <c r="AFU15" s="198"/>
      <c r="AFV15" s="52"/>
      <c r="AGE15" s="199"/>
      <c r="AGF15" s="199"/>
      <c r="AGG15" s="198"/>
      <c r="AGH15" s="52"/>
      <c r="AGQ15" s="199"/>
      <c r="AGR15" s="199"/>
      <c r="AGS15" s="198"/>
      <c r="AGT15" s="52"/>
      <c r="AHC15" s="199"/>
      <c r="AHD15" s="199"/>
      <c r="AHE15" s="198"/>
      <c r="AHF15" s="52"/>
      <c r="AHO15" s="199"/>
      <c r="AHP15" s="199"/>
      <c r="AHQ15" s="198"/>
      <c r="AHR15" s="52"/>
      <c r="AIA15" s="199"/>
      <c r="AIB15" s="199"/>
      <c r="AIC15" s="198"/>
      <c r="AID15" s="52"/>
      <c r="AIM15" s="199"/>
      <c r="AIN15" s="199"/>
      <c r="AIO15" s="198"/>
      <c r="AIP15" s="52"/>
      <c r="AIY15" s="199"/>
      <c r="AIZ15" s="199"/>
      <c r="AJA15" s="198"/>
      <c r="AJB15" s="52"/>
      <c r="AJK15" s="199"/>
      <c r="AJL15" s="199"/>
      <c r="AJM15" s="198"/>
      <c r="AJN15" s="52"/>
      <c r="AJW15" s="199"/>
      <c r="AJX15" s="199"/>
      <c r="AJY15" s="198"/>
      <c r="AJZ15" s="52"/>
      <c r="AKI15" s="199"/>
      <c r="AKJ15" s="199"/>
      <c r="AKK15" s="198"/>
      <c r="AKL15" s="52"/>
      <c r="AKU15" s="199"/>
      <c r="AKV15" s="199"/>
      <c r="AKW15" s="198"/>
      <c r="AKX15" s="52"/>
      <c r="ALG15" s="199"/>
      <c r="ALH15" s="199"/>
      <c r="ALI15" s="198"/>
      <c r="ALJ15" s="52"/>
      <c r="ALS15" s="199"/>
      <c r="ALT15" s="199"/>
      <c r="ALU15" s="198"/>
      <c r="ALV15" s="52"/>
      <c r="AME15" s="199"/>
      <c r="AMF15" s="199"/>
      <c r="AMG15" s="198"/>
      <c r="AMH15" s="52"/>
    </row>
    <row r="16" customFormat="false" ht="33" hidden="false" customHeight="true" outlineLevel="0" collapsed="false">
      <c r="A16" s="59" t="s">
        <v>115</v>
      </c>
      <c r="B16" s="59"/>
      <c r="C16" s="168" t="n">
        <v>2024</v>
      </c>
      <c r="D16" s="4" t="n">
        <v>2025</v>
      </c>
      <c r="E16" s="4"/>
      <c r="F16" s="4" t="n">
        <v>2026</v>
      </c>
      <c r="G16" s="4"/>
      <c r="H16" s="4" t="n">
        <v>2027</v>
      </c>
      <c r="I16" s="4"/>
      <c r="J16" s="60" t="n">
        <v>2028</v>
      </c>
      <c r="K16" s="60"/>
      <c r="L16" s="60" t="n">
        <v>2029</v>
      </c>
      <c r="M16" s="60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</row>
    <row r="17" s="62" customFormat="true" ht="19.5" hidden="false" customHeight="true" outlineLevel="0" collapsed="false">
      <c r="A17" s="63" t="s">
        <v>36</v>
      </c>
      <c r="B17" s="63"/>
      <c r="C17" s="9" t="s">
        <v>8</v>
      </c>
      <c r="D17" s="9" t="s">
        <v>9</v>
      </c>
      <c r="E17" s="9" t="s">
        <v>8</v>
      </c>
      <c r="F17" s="9" t="s">
        <v>9</v>
      </c>
      <c r="G17" s="9" t="s">
        <v>8</v>
      </c>
      <c r="H17" s="9" t="s">
        <v>9</v>
      </c>
      <c r="I17" s="9" t="s">
        <v>8</v>
      </c>
      <c r="J17" s="9" t="s">
        <v>9</v>
      </c>
      <c r="K17" s="10" t="s">
        <v>8</v>
      </c>
      <c r="L17" s="9" t="s">
        <v>9</v>
      </c>
      <c r="M17" s="10" t="s">
        <v>8</v>
      </c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</row>
    <row r="18" customFormat="false" ht="129.1" hidden="false" customHeight="true" outlineLevel="0" collapsed="false">
      <c r="A18" s="200" t="s">
        <v>40</v>
      </c>
      <c r="B18" s="200"/>
      <c r="C18" s="201"/>
      <c r="D18" s="201"/>
      <c r="E18" s="202" t="s">
        <v>136</v>
      </c>
      <c r="F18" s="202" t="s">
        <v>137</v>
      </c>
      <c r="G18" s="202" t="s">
        <v>138</v>
      </c>
      <c r="H18" s="203"/>
      <c r="I18" s="202" t="s">
        <v>139</v>
      </c>
      <c r="J18" s="202"/>
      <c r="K18" s="202" t="s">
        <v>139</v>
      </c>
      <c r="L18" s="202"/>
      <c r="M18" s="202" t="s">
        <v>140</v>
      </c>
    </row>
    <row r="19" customFormat="false" ht="101.45" hidden="false" customHeight="true" outlineLevel="0" collapsed="false">
      <c r="A19" s="200" t="s">
        <v>43</v>
      </c>
      <c r="B19" s="200"/>
      <c r="C19" s="201"/>
      <c r="D19" s="201"/>
      <c r="E19" s="202" t="s">
        <v>141</v>
      </c>
      <c r="F19" s="204"/>
      <c r="G19" s="202" t="s">
        <v>142</v>
      </c>
      <c r="H19" s="203"/>
      <c r="I19" s="202"/>
      <c r="J19" s="202"/>
      <c r="K19" s="202"/>
      <c r="L19" s="202"/>
      <c r="M19" s="202"/>
    </row>
    <row r="20" customFormat="false" ht="21.75" hidden="false" customHeight="true" outlineLevel="0" collapsed="false">
      <c r="A20" s="66" t="s">
        <v>45</v>
      </c>
      <c r="B20" s="66"/>
      <c r="C20" s="68"/>
      <c r="D20" s="68"/>
      <c r="E20" s="68"/>
      <c r="F20" s="69"/>
      <c r="G20" s="69"/>
      <c r="H20" s="65"/>
      <c r="I20" s="65"/>
      <c r="J20" s="65"/>
      <c r="K20" s="70"/>
      <c r="L20" s="65"/>
      <c r="M20" s="70"/>
    </row>
    <row r="21" customFormat="false" ht="21.75" hidden="false" customHeight="true" outlineLevel="0" collapsed="false">
      <c r="A21" s="66" t="s">
        <v>47</v>
      </c>
      <c r="B21" s="66"/>
      <c r="C21" s="68"/>
      <c r="D21" s="68"/>
      <c r="E21" s="68"/>
      <c r="F21" s="69"/>
      <c r="G21" s="69"/>
      <c r="H21" s="65"/>
      <c r="I21" s="65"/>
      <c r="J21" s="65"/>
      <c r="K21" s="70"/>
      <c r="L21" s="65"/>
      <c r="M21" s="70"/>
    </row>
    <row r="22" customFormat="false" ht="15" hidden="false" customHeight="true" outlineLevel="0" collapsed="false">
      <c r="A22" s="71"/>
      <c r="B22" s="71"/>
      <c r="C22" s="72"/>
      <c r="D22" s="72"/>
      <c r="E22" s="72"/>
      <c r="F22" s="73"/>
      <c r="G22" s="73"/>
      <c r="H22" s="74"/>
      <c r="I22" s="74"/>
      <c r="J22" s="74"/>
      <c r="K22" s="75"/>
      <c r="L22" s="74"/>
      <c r="M22" s="75"/>
    </row>
    <row r="24" customFormat="false" ht="15" hidden="true" customHeight="false" outlineLevel="0" collapsed="false">
      <c r="B24" s="17" t="s">
        <v>68</v>
      </c>
      <c r="C24" s="17" t="e">
        <f aca="false">SUM(#REF!)</f>
        <v>#REF!</v>
      </c>
      <c r="D24" s="17" t="n">
        <v>301</v>
      </c>
      <c r="E24" s="17" t="e">
        <f aca="false">C24+SUM(#REF!)</f>
        <v>#REF!</v>
      </c>
      <c r="F24" s="17" t="e">
        <f aca="false">E24+SUM(#REF!)</f>
        <v>#REF!</v>
      </c>
      <c r="G24" s="17" t="e">
        <f aca="false">F24+SUM(#REF!)</f>
        <v>#REF!</v>
      </c>
      <c r="H24" s="17" t="e">
        <f aca="false">G24+SUM(#REF!)</f>
        <v>#REF!</v>
      </c>
      <c r="I24" s="17" t="e">
        <f aca="false">H24+SUM(#REF!)</f>
        <v>#REF!</v>
      </c>
    </row>
    <row r="25" customFormat="false" ht="15" hidden="true" customHeight="false" outlineLevel="0" collapsed="false">
      <c r="B25" s="17" t="s">
        <v>69</v>
      </c>
      <c r="C25" s="17" t="e">
        <f aca="false">SUM(#REF!)</f>
        <v>#REF!</v>
      </c>
      <c r="E25" s="17" t="e">
        <f aca="false">C25+SUM(#REF!)</f>
        <v>#REF!</v>
      </c>
      <c r="F25" s="17" t="e">
        <f aca="false">E25+SUM(#REF!)</f>
        <v>#REF!</v>
      </c>
      <c r="G25" s="17" t="e">
        <f aca="false">F25+SUM(#REF!)</f>
        <v>#REF!</v>
      </c>
      <c r="H25" s="17" t="e">
        <f aca="false">G25+SUM(#REF!)</f>
        <v>#REF!</v>
      </c>
      <c r="I25" s="17" t="e">
        <f aca="false">H25+SUM(#REF!)</f>
        <v>#REF!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53">
    <mergeCell ref="B1:C1"/>
    <mergeCell ref="B2:C2"/>
    <mergeCell ref="B3:C3"/>
    <mergeCell ref="A7:B7"/>
    <mergeCell ref="D7:E7"/>
    <mergeCell ref="F7:G7"/>
    <mergeCell ref="H7:I7"/>
    <mergeCell ref="J7:K7"/>
    <mergeCell ref="L7:M7"/>
    <mergeCell ref="R7:W7"/>
    <mergeCell ref="X7:AC7"/>
    <mergeCell ref="AD7:AH7"/>
    <mergeCell ref="C15:D15"/>
    <mergeCell ref="E15:F15"/>
    <mergeCell ref="G15:H15"/>
    <mergeCell ref="I15:J15"/>
    <mergeCell ref="K15:L15"/>
    <mergeCell ref="O15:P15"/>
    <mergeCell ref="Q15:R15"/>
    <mergeCell ref="S15:T15"/>
    <mergeCell ref="U15:V15"/>
    <mergeCell ref="W15:X15"/>
    <mergeCell ref="AA15:AB15"/>
    <mergeCell ref="AC15:AD15"/>
    <mergeCell ref="AE15:AF15"/>
    <mergeCell ref="AG15:AH15"/>
    <mergeCell ref="AI15:AJ15"/>
    <mergeCell ref="AM15:AN15"/>
    <mergeCell ref="AO15:AP15"/>
    <mergeCell ref="AQ15:AR15"/>
    <mergeCell ref="AS15:AT15"/>
    <mergeCell ref="AU15:AV15"/>
    <mergeCell ref="AY15:AZ15"/>
    <mergeCell ref="BA15:BB15"/>
    <mergeCell ref="BC15:BD15"/>
    <mergeCell ref="BE15:BF15"/>
    <mergeCell ref="BG15:BH15"/>
    <mergeCell ref="BK15:BL15"/>
    <mergeCell ref="BM15:BN15"/>
    <mergeCell ref="BO15:BP15"/>
    <mergeCell ref="BQ15:BR15"/>
    <mergeCell ref="BS15:BT15"/>
    <mergeCell ref="BW15:BX15"/>
    <mergeCell ref="BY15:BZ15"/>
    <mergeCell ref="CA15:CB15"/>
    <mergeCell ref="CC15:CD15"/>
    <mergeCell ref="CE15:CF15"/>
    <mergeCell ref="CI15:CJ15"/>
    <mergeCell ref="CK15:CL15"/>
    <mergeCell ref="CM15:CN15"/>
    <mergeCell ref="CO15:CP15"/>
    <mergeCell ref="CQ15:CR15"/>
    <mergeCell ref="CU15:CV15"/>
    <mergeCell ref="CW15:CX15"/>
    <mergeCell ref="CY15:CZ15"/>
    <mergeCell ref="DA15:DB15"/>
    <mergeCell ref="DC15:DD15"/>
    <mergeCell ref="DG15:DH15"/>
    <mergeCell ref="DI15:DJ15"/>
    <mergeCell ref="DK15:DL15"/>
    <mergeCell ref="DM15:DN15"/>
    <mergeCell ref="DO15:DP15"/>
    <mergeCell ref="DS15:DT15"/>
    <mergeCell ref="DU15:DV15"/>
    <mergeCell ref="DW15:DX15"/>
    <mergeCell ref="DY15:DZ15"/>
    <mergeCell ref="EA15:EB15"/>
    <mergeCell ref="EE15:EF15"/>
    <mergeCell ref="EG15:EH15"/>
    <mergeCell ref="EI15:EJ15"/>
    <mergeCell ref="EK15:EL15"/>
    <mergeCell ref="EM15:EN15"/>
    <mergeCell ref="EQ15:ER15"/>
    <mergeCell ref="ES15:ET15"/>
    <mergeCell ref="EU15:EV15"/>
    <mergeCell ref="EW15:EX15"/>
    <mergeCell ref="EY15:EZ15"/>
    <mergeCell ref="FC15:FD15"/>
    <mergeCell ref="FE15:FF15"/>
    <mergeCell ref="FG15:FH15"/>
    <mergeCell ref="FI15:FJ15"/>
    <mergeCell ref="FK15:FL15"/>
    <mergeCell ref="FO15:FP15"/>
    <mergeCell ref="FQ15:FR15"/>
    <mergeCell ref="FS15:FT15"/>
    <mergeCell ref="FU15:FV15"/>
    <mergeCell ref="FW15:FX15"/>
    <mergeCell ref="GA15:GB15"/>
    <mergeCell ref="GC15:GD15"/>
    <mergeCell ref="GE15:GF15"/>
    <mergeCell ref="GG15:GH15"/>
    <mergeCell ref="GI15:GJ15"/>
    <mergeCell ref="GM15:GN15"/>
    <mergeCell ref="GO15:GP15"/>
    <mergeCell ref="GQ15:GR15"/>
    <mergeCell ref="GS15:GT15"/>
    <mergeCell ref="GU15:GV15"/>
    <mergeCell ref="GY15:GZ15"/>
    <mergeCell ref="HA15:HB15"/>
    <mergeCell ref="HC15:HD15"/>
    <mergeCell ref="HE15:HF15"/>
    <mergeCell ref="HG15:HH15"/>
    <mergeCell ref="HK15:HL15"/>
    <mergeCell ref="HM15:HN15"/>
    <mergeCell ref="HO15:HP15"/>
    <mergeCell ref="HQ15:HR15"/>
    <mergeCell ref="HS15:HT15"/>
    <mergeCell ref="HW15:HX15"/>
    <mergeCell ref="HY15:HZ15"/>
    <mergeCell ref="IA15:IB15"/>
    <mergeCell ref="IC15:ID15"/>
    <mergeCell ref="IE15:IF15"/>
    <mergeCell ref="II15:IJ15"/>
    <mergeCell ref="IK15:IL15"/>
    <mergeCell ref="IM15:IN15"/>
    <mergeCell ref="IO15:IP15"/>
    <mergeCell ref="IQ15:IR15"/>
    <mergeCell ref="IU15:IV15"/>
    <mergeCell ref="IW15:IX15"/>
    <mergeCell ref="IY15:IZ15"/>
    <mergeCell ref="JA15:JB15"/>
    <mergeCell ref="JC15:JD15"/>
    <mergeCell ref="JG15:JH15"/>
    <mergeCell ref="JI15:JJ15"/>
    <mergeCell ref="JK15:JL15"/>
    <mergeCell ref="JM15:JN15"/>
    <mergeCell ref="JO15:JP15"/>
    <mergeCell ref="JS15:JT15"/>
    <mergeCell ref="JU15:JV15"/>
    <mergeCell ref="JW15:JX15"/>
    <mergeCell ref="JY15:JZ15"/>
    <mergeCell ref="KA15:KB15"/>
    <mergeCell ref="KE15:KF15"/>
    <mergeCell ref="KG15:KH15"/>
    <mergeCell ref="KI15:KJ15"/>
    <mergeCell ref="KK15:KL15"/>
    <mergeCell ref="KM15:KN15"/>
    <mergeCell ref="KQ15:KR15"/>
    <mergeCell ref="KS15:KT15"/>
    <mergeCell ref="KU15:KV15"/>
    <mergeCell ref="KW15:KX15"/>
    <mergeCell ref="KY15:KZ15"/>
    <mergeCell ref="LC15:LD15"/>
    <mergeCell ref="LE15:LF15"/>
    <mergeCell ref="LG15:LH15"/>
    <mergeCell ref="LI15:LJ15"/>
    <mergeCell ref="LK15:LL15"/>
    <mergeCell ref="LO15:LP15"/>
    <mergeCell ref="LQ15:LR15"/>
    <mergeCell ref="LS15:LT15"/>
    <mergeCell ref="LU15:LV15"/>
    <mergeCell ref="LW15:LX15"/>
    <mergeCell ref="MA15:MB15"/>
    <mergeCell ref="MC15:MD15"/>
    <mergeCell ref="ME15:MF15"/>
    <mergeCell ref="MG15:MH15"/>
    <mergeCell ref="MI15:MJ15"/>
    <mergeCell ref="MM15:MN15"/>
    <mergeCell ref="MO15:MP15"/>
    <mergeCell ref="MQ15:MR15"/>
    <mergeCell ref="MS15:MT15"/>
    <mergeCell ref="MU15:MV15"/>
    <mergeCell ref="MY15:MZ15"/>
    <mergeCell ref="NA15:NB15"/>
    <mergeCell ref="NC15:ND15"/>
    <mergeCell ref="NE15:NF15"/>
    <mergeCell ref="NG15:NH15"/>
    <mergeCell ref="NK15:NL15"/>
    <mergeCell ref="NM15:NN15"/>
    <mergeCell ref="NO15:NP15"/>
    <mergeCell ref="NQ15:NR15"/>
    <mergeCell ref="NS15:NT15"/>
    <mergeCell ref="NW15:NX15"/>
    <mergeCell ref="NY15:NZ15"/>
    <mergeCell ref="OA15:OB15"/>
    <mergeCell ref="OC15:OD15"/>
    <mergeCell ref="OE15:OF15"/>
    <mergeCell ref="OI15:OJ15"/>
    <mergeCell ref="OK15:OL15"/>
    <mergeCell ref="OM15:ON15"/>
    <mergeCell ref="OO15:OP15"/>
    <mergeCell ref="OQ15:OR15"/>
    <mergeCell ref="OU15:OV15"/>
    <mergeCell ref="OW15:OX15"/>
    <mergeCell ref="OY15:OZ15"/>
    <mergeCell ref="PA15:PB15"/>
    <mergeCell ref="PC15:PD15"/>
    <mergeCell ref="PG15:PH15"/>
    <mergeCell ref="PI15:PJ15"/>
    <mergeCell ref="PK15:PL15"/>
    <mergeCell ref="PM15:PN15"/>
    <mergeCell ref="PO15:PP15"/>
    <mergeCell ref="PS15:PT15"/>
    <mergeCell ref="PU15:PV15"/>
    <mergeCell ref="PW15:PX15"/>
    <mergeCell ref="PY15:PZ15"/>
    <mergeCell ref="QA15:QB15"/>
    <mergeCell ref="QE15:QF15"/>
    <mergeCell ref="QG15:QH15"/>
    <mergeCell ref="QI15:QJ15"/>
    <mergeCell ref="QK15:QL15"/>
    <mergeCell ref="QM15:QN15"/>
    <mergeCell ref="QQ15:QR15"/>
    <mergeCell ref="QS15:QT15"/>
    <mergeCell ref="QU15:QV15"/>
    <mergeCell ref="QW15:QX15"/>
    <mergeCell ref="QY15:QZ15"/>
    <mergeCell ref="RC15:RD15"/>
    <mergeCell ref="RE15:RF15"/>
    <mergeCell ref="RG15:RH15"/>
    <mergeCell ref="RI15:RJ15"/>
    <mergeCell ref="RK15:RL15"/>
    <mergeCell ref="RO15:RP15"/>
    <mergeCell ref="RQ15:RR15"/>
    <mergeCell ref="RS15:RT15"/>
    <mergeCell ref="RU15:RV15"/>
    <mergeCell ref="RW15:RX15"/>
    <mergeCell ref="SA15:SB15"/>
    <mergeCell ref="SC15:SD15"/>
    <mergeCell ref="SE15:SF15"/>
    <mergeCell ref="SG15:SH15"/>
    <mergeCell ref="SI15:SJ15"/>
    <mergeCell ref="SM15:SN15"/>
    <mergeCell ref="SO15:SP15"/>
    <mergeCell ref="SQ15:SR15"/>
    <mergeCell ref="SS15:ST15"/>
    <mergeCell ref="SU15:SV15"/>
    <mergeCell ref="SY15:SZ15"/>
    <mergeCell ref="TA15:TB15"/>
    <mergeCell ref="TC15:TD15"/>
    <mergeCell ref="TE15:TF15"/>
    <mergeCell ref="TG15:TH15"/>
    <mergeCell ref="TK15:TL15"/>
    <mergeCell ref="TM15:TN15"/>
    <mergeCell ref="TO15:TP15"/>
    <mergeCell ref="TQ15:TR15"/>
    <mergeCell ref="TS15:TT15"/>
    <mergeCell ref="TW15:TX15"/>
    <mergeCell ref="TY15:TZ15"/>
    <mergeCell ref="UA15:UB15"/>
    <mergeCell ref="UC15:UD15"/>
    <mergeCell ref="UE15:UF15"/>
    <mergeCell ref="UI15:UJ15"/>
    <mergeCell ref="UK15:UL15"/>
    <mergeCell ref="UM15:UN15"/>
    <mergeCell ref="UO15:UP15"/>
    <mergeCell ref="UQ15:UR15"/>
    <mergeCell ref="UU15:UV15"/>
    <mergeCell ref="UW15:UX15"/>
    <mergeCell ref="UY15:UZ15"/>
    <mergeCell ref="VA15:VB15"/>
    <mergeCell ref="VC15:VD15"/>
    <mergeCell ref="VG15:VH15"/>
    <mergeCell ref="VI15:VJ15"/>
    <mergeCell ref="VK15:VL15"/>
    <mergeCell ref="VM15:VN15"/>
    <mergeCell ref="VO15:VP15"/>
    <mergeCell ref="VS15:VT15"/>
    <mergeCell ref="VU15:VV15"/>
    <mergeCell ref="VW15:VX15"/>
    <mergeCell ref="VY15:VZ15"/>
    <mergeCell ref="WA15:WB15"/>
    <mergeCell ref="WE15:WF15"/>
    <mergeCell ref="WG15:WH15"/>
    <mergeCell ref="WI15:WJ15"/>
    <mergeCell ref="WK15:WL15"/>
    <mergeCell ref="WM15:WN15"/>
    <mergeCell ref="WQ15:WR15"/>
    <mergeCell ref="WS15:WT15"/>
    <mergeCell ref="WU15:WV15"/>
    <mergeCell ref="WW15:WX15"/>
    <mergeCell ref="WY15:WZ15"/>
    <mergeCell ref="XC15:XD15"/>
    <mergeCell ref="XE15:XF15"/>
    <mergeCell ref="XG15:XH15"/>
    <mergeCell ref="XI15:XJ15"/>
    <mergeCell ref="XK15:XL15"/>
    <mergeCell ref="XO15:XP15"/>
    <mergeCell ref="XQ15:XR15"/>
    <mergeCell ref="XS15:XT15"/>
    <mergeCell ref="XU15:XV15"/>
    <mergeCell ref="XW15:XX15"/>
    <mergeCell ref="YA15:YB15"/>
    <mergeCell ref="YC15:YD15"/>
    <mergeCell ref="YE15:YF15"/>
    <mergeCell ref="YG15:YH15"/>
    <mergeCell ref="YI15:YJ15"/>
    <mergeCell ref="YM15:YN15"/>
    <mergeCell ref="YO15:YP15"/>
    <mergeCell ref="YQ15:YR15"/>
    <mergeCell ref="YS15:YT15"/>
    <mergeCell ref="YU15:YV15"/>
    <mergeCell ref="YY15:YZ15"/>
    <mergeCell ref="ZA15:ZB15"/>
    <mergeCell ref="ZC15:ZD15"/>
    <mergeCell ref="ZE15:ZF15"/>
    <mergeCell ref="ZG15:ZH15"/>
    <mergeCell ref="ZK15:ZL15"/>
    <mergeCell ref="ZM15:ZN15"/>
    <mergeCell ref="ZO15:ZP15"/>
    <mergeCell ref="ZQ15:ZR15"/>
    <mergeCell ref="ZS15:ZT15"/>
    <mergeCell ref="ZW15:ZX15"/>
    <mergeCell ref="ZY15:ZZ15"/>
    <mergeCell ref="AAA15:AAB15"/>
    <mergeCell ref="AAC15:AAD15"/>
    <mergeCell ref="AAE15:AAF15"/>
    <mergeCell ref="AAI15:AAJ15"/>
    <mergeCell ref="AAK15:AAL15"/>
    <mergeCell ref="AAM15:AAN15"/>
    <mergeCell ref="AAO15:AAP15"/>
    <mergeCell ref="AAQ15:AAR15"/>
    <mergeCell ref="AAU15:AAV15"/>
    <mergeCell ref="AAW15:AAX15"/>
    <mergeCell ref="AAY15:AAZ15"/>
    <mergeCell ref="ABA15:ABB15"/>
    <mergeCell ref="ABC15:ABD15"/>
    <mergeCell ref="ABG15:ABH15"/>
    <mergeCell ref="ABI15:ABJ15"/>
    <mergeCell ref="ABK15:ABL15"/>
    <mergeCell ref="ABM15:ABN15"/>
    <mergeCell ref="ABO15:ABP15"/>
    <mergeCell ref="ABS15:ABT15"/>
    <mergeCell ref="ABU15:ABV15"/>
    <mergeCell ref="ABW15:ABX15"/>
    <mergeCell ref="ABY15:ABZ15"/>
    <mergeCell ref="ACA15:ACB15"/>
    <mergeCell ref="ACE15:ACF15"/>
    <mergeCell ref="ACG15:ACH15"/>
    <mergeCell ref="ACI15:ACJ15"/>
    <mergeCell ref="ACK15:ACL15"/>
    <mergeCell ref="ACM15:ACN15"/>
    <mergeCell ref="ACQ15:ACR15"/>
    <mergeCell ref="ACS15:ACT15"/>
    <mergeCell ref="ACU15:ACV15"/>
    <mergeCell ref="ACW15:ACX15"/>
    <mergeCell ref="ACY15:ACZ15"/>
    <mergeCell ref="ADC15:ADD15"/>
    <mergeCell ref="ADE15:ADF15"/>
    <mergeCell ref="ADG15:ADH15"/>
    <mergeCell ref="ADI15:ADJ15"/>
    <mergeCell ref="ADK15:ADL15"/>
    <mergeCell ref="ADO15:ADP15"/>
    <mergeCell ref="ADQ15:ADR15"/>
    <mergeCell ref="ADS15:ADT15"/>
    <mergeCell ref="ADU15:ADV15"/>
    <mergeCell ref="ADW15:ADX15"/>
    <mergeCell ref="AEA15:AEB15"/>
    <mergeCell ref="AEC15:AED15"/>
    <mergeCell ref="AEE15:AEF15"/>
    <mergeCell ref="AEG15:AEH15"/>
    <mergeCell ref="AEI15:AEJ15"/>
    <mergeCell ref="AEM15:AEN15"/>
    <mergeCell ref="AEO15:AEP15"/>
    <mergeCell ref="AEQ15:AER15"/>
    <mergeCell ref="AES15:AET15"/>
    <mergeCell ref="AEU15:AEV15"/>
    <mergeCell ref="AEY15:AEZ15"/>
    <mergeCell ref="AFA15:AFB15"/>
    <mergeCell ref="AFC15:AFD15"/>
    <mergeCell ref="AFE15:AFF15"/>
    <mergeCell ref="AFG15:AFH15"/>
    <mergeCell ref="AFK15:AFL15"/>
    <mergeCell ref="AFM15:AFN15"/>
    <mergeCell ref="AFO15:AFP15"/>
    <mergeCell ref="AFQ15:AFR15"/>
    <mergeCell ref="AFS15:AFT15"/>
    <mergeCell ref="AFW15:AFX15"/>
    <mergeCell ref="AFY15:AFZ15"/>
    <mergeCell ref="AGA15:AGB15"/>
    <mergeCell ref="AGC15:AGD15"/>
    <mergeCell ref="AGE15:AGF15"/>
    <mergeCell ref="AGI15:AGJ15"/>
    <mergeCell ref="AGK15:AGL15"/>
    <mergeCell ref="AGM15:AGN15"/>
    <mergeCell ref="AGO15:AGP15"/>
    <mergeCell ref="AGQ15:AGR15"/>
    <mergeCell ref="AGU15:AGV15"/>
    <mergeCell ref="AGW15:AGX15"/>
    <mergeCell ref="AGY15:AGZ15"/>
    <mergeCell ref="AHA15:AHB15"/>
    <mergeCell ref="AHC15:AHD15"/>
    <mergeCell ref="AHG15:AHH15"/>
    <mergeCell ref="AHI15:AHJ15"/>
    <mergeCell ref="AHK15:AHL15"/>
    <mergeCell ref="AHM15:AHN15"/>
    <mergeCell ref="AHO15:AHP15"/>
    <mergeCell ref="AHS15:AHT15"/>
    <mergeCell ref="AHU15:AHV15"/>
    <mergeCell ref="AHW15:AHX15"/>
    <mergeCell ref="AHY15:AHZ15"/>
    <mergeCell ref="AIA15:AIB15"/>
    <mergeCell ref="AIE15:AIF15"/>
    <mergeCell ref="AIG15:AIH15"/>
    <mergeCell ref="AII15:AIJ15"/>
    <mergeCell ref="AIK15:AIL15"/>
    <mergeCell ref="AIM15:AIN15"/>
    <mergeCell ref="AIQ15:AIR15"/>
    <mergeCell ref="AIS15:AIT15"/>
    <mergeCell ref="AIU15:AIV15"/>
    <mergeCell ref="AIW15:AIX15"/>
    <mergeCell ref="AIY15:AIZ15"/>
    <mergeCell ref="AJC15:AJD15"/>
    <mergeCell ref="AJE15:AJF15"/>
    <mergeCell ref="AJG15:AJH15"/>
    <mergeCell ref="AJI15:AJJ15"/>
    <mergeCell ref="AJK15:AJL15"/>
    <mergeCell ref="AJO15:AJP15"/>
    <mergeCell ref="AJQ15:AJR15"/>
    <mergeCell ref="AJS15:AJT15"/>
    <mergeCell ref="AJU15:AJV15"/>
    <mergeCell ref="AJW15:AJX15"/>
    <mergeCell ref="AKA15:AKB15"/>
    <mergeCell ref="AKC15:AKD15"/>
    <mergeCell ref="AKE15:AKF15"/>
    <mergeCell ref="AKG15:AKH15"/>
    <mergeCell ref="AKI15:AKJ15"/>
    <mergeCell ref="AKM15:AKN15"/>
    <mergeCell ref="AKO15:AKP15"/>
    <mergeCell ref="AKQ15:AKR15"/>
    <mergeCell ref="AKS15:AKT15"/>
    <mergeCell ref="AKU15:AKV15"/>
    <mergeCell ref="AKY15:AKZ15"/>
    <mergeCell ref="ALA15:ALB15"/>
    <mergeCell ref="ALC15:ALD15"/>
    <mergeCell ref="ALE15:ALF15"/>
    <mergeCell ref="ALG15:ALH15"/>
    <mergeCell ref="ALK15:ALL15"/>
    <mergeCell ref="ALM15:ALN15"/>
    <mergeCell ref="ALO15:ALP15"/>
    <mergeCell ref="ALQ15:ALR15"/>
    <mergeCell ref="ALS15:ALT15"/>
    <mergeCell ref="ALW15:ALX15"/>
    <mergeCell ref="ALY15:ALZ15"/>
    <mergeCell ref="AMA15:AMB15"/>
    <mergeCell ref="AMC15:AMD15"/>
    <mergeCell ref="AME15:AMF15"/>
    <mergeCell ref="AMI15:AMJ15"/>
    <mergeCell ref="A16:B16"/>
    <mergeCell ref="D16:E16"/>
    <mergeCell ref="F16:G16"/>
    <mergeCell ref="H16:I16"/>
    <mergeCell ref="J16:K16"/>
    <mergeCell ref="L16:M16"/>
    <mergeCell ref="R16:W16"/>
    <mergeCell ref="X16:AC16"/>
    <mergeCell ref="AD16:AH16"/>
    <mergeCell ref="A17:B17"/>
    <mergeCell ref="A18:B18"/>
    <mergeCell ref="A19:B19"/>
    <mergeCell ref="A20:B20"/>
    <mergeCell ref="A21:B21"/>
    <mergeCell ref="A22:B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1" activeCellId="0" sqref="A11"/>
    </sheetView>
  </sheetViews>
  <sheetFormatPr defaultColWidth="11.5703125" defaultRowHeight="12.8" zeroHeight="false" outlineLevelRow="0" outlineLevelCol="0"/>
  <cols>
    <col collapsed="false" customWidth="true" hidden="false" outlineLevel="0" max="1" min="1" style="1" width="25.79"/>
    <col collapsed="false" customWidth="true" hidden="false" outlineLevel="0" max="2" min="2" style="1" width="28.25"/>
  </cols>
  <sheetData>
    <row r="1" customFormat="false" ht="13.8" hidden="false" customHeight="false" outlineLevel="0" collapsed="false">
      <c r="A1" s="149" t="s">
        <v>143</v>
      </c>
      <c r="B1" s="184" t="s">
        <v>13</v>
      </c>
      <c r="C1" s="185"/>
      <c r="D1" s="186" t="n">
        <v>8936.12</v>
      </c>
      <c r="E1" s="186" t="n">
        <v>8936.12</v>
      </c>
    </row>
    <row r="3" customFormat="false" ht="13.8" hidden="false" customHeight="false" outlineLevel="0" collapsed="false">
      <c r="A3" s="152" t="s">
        <v>97</v>
      </c>
      <c r="B3" s="149" t="s">
        <v>143</v>
      </c>
    </row>
    <row r="4" customFormat="false" ht="13.8" hidden="false" customHeight="false" outlineLevel="0" collapsed="false">
      <c r="A4" s="152" t="s">
        <v>99</v>
      </c>
      <c r="B4" s="149" t="s">
        <v>13</v>
      </c>
    </row>
    <row r="5" customFormat="false" ht="24" hidden="false" customHeight="false" outlineLevel="0" collapsed="false">
      <c r="A5" s="152" t="s">
        <v>100</v>
      </c>
      <c r="B5" s="149" t="s">
        <v>134</v>
      </c>
    </row>
    <row r="6" customFormat="false" ht="13.8" hidden="false" customHeight="false" outlineLevel="0" collapsed="false">
      <c r="A6" s="152" t="s">
        <v>101</v>
      </c>
      <c r="B6" s="149"/>
    </row>
    <row r="7" customFormat="false" ht="24" hidden="false" customHeight="false" outlineLevel="0" collapsed="false">
      <c r="A7" s="152" t="s">
        <v>102</v>
      </c>
      <c r="B7" s="149" t="s">
        <v>103</v>
      </c>
    </row>
    <row r="8" customFormat="false" ht="13.8" hidden="false" customHeight="false" outlineLevel="0" collapsed="false">
      <c r="A8" s="152" t="s">
        <v>104</v>
      </c>
      <c r="B8" s="25" t="n">
        <v>8936.12</v>
      </c>
    </row>
    <row r="10" customFormat="false" ht="13.8" hidden="false" customHeight="false" outlineLevel="0" collapsed="false">
      <c r="A10" s="153" t="s">
        <v>13</v>
      </c>
      <c r="B10" s="154" t="s">
        <v>144</v>
      </c>
      <c r="C10" s="154" t="s">
        <v>3</v>
      </c>
      <c r="D10" s="154" t="s">
        <v>4</v>
      </c>
      <c r="E10" s="154" t="s">
        <v>5</v>
      </c>
      <c r="F10" s="155" t="s">
        <v>6</v>
      </c>
    </row>
    <row r="11" customFormat="false" ht="13.8" hidden="false" customHeight="false" outlineLevel="0" collapsed="false">
      <c r="A11" s="156" t="s">
        <v>135</v>
      </c>
      <c r="B11" s="157" t="n">
        <v>927.19</v>
      </c>
      <c r="C11" s="157" t="n">
        <v>2000</v>
      </c>
      <c r="D11" s="157" t="n">
        <v>2000</v>
      </c>
      <c r="E11" s="157" t="n">
        <v>2000</v>
      </c>
      <c r="F11" s="158" t="n">
        <v>2000</v>
      </c>
    </row>
    <row r="12" customFormat="false" ht="13.8" hidden="false" customHeight="false" outlineLevel="0" collapsed="false">
      <c r="A12" s="159" t="s">
        <v>145</v>
      </c>
      <c r="B12" s="157" t="n">
        <v>927.19</v>
      </c>
      <c r="C12" s="157" t="n">
        <v>2000</v>
      </c>
      <c r="D12" s="157" t="n">
        <v>2000</v>
      </c>
      <c r="E12" s="157" t="n">
        <v>2000</v>
      </c>
      <c r="F12" s="158" t="n">
        <v>2000</v>
      </c>
    </row>
    <row r="13" customFormat="false" ht="13.8" hidden="false" customHeight="false" outlineLevel="0" collapsed="false">
      <c r="A13" s="159" t="s">
        <v>17</v>
      </c>
      <c r="B13" s="165" t="n">
        <v>8927.19</v>
      </c>
      <c r="C13" s="165"/>
      <c r="D13" s="165"/>
      <c r="E13" s="165"/>
      <c r="F13" s="165"/>
    </row>
    <row r="15" customFormat="false" ht="13.8" hidden="false" customHeight="false" outlineLevel="0" collapsed="false">
      <c r="A15" s="149" t="s">
        <v>146</v>
      </c>
      <c r="B15" s="155" t="s">
        <v>28</v>
      </c>
    </row>
    <row r="16" customFormat="false" ht="13.8" hidden="false" customHeight="false" outlineLevel="0" collapsed="false">
      <c r="A16" s="149" t="s">
        <v>107</v>
      </c>
      <c r="B16" s="51" t="n">
        <v>8927.19</v>
      </c>
    </row>
    <row r="17" customFormat="false" ht="35.65" hidden="false" customHeight="false" outlineLevel="0" collapsed="false">
      <c r="A17" s="149" t="s">
        <v>135</v>
      </c>
      <c r="B17" s="163" t="n">
        <v>8927.19</v>
      </c>
    </row>
    <row r="18" customFormat="false" ht="24" hidden="false" customHeight="false" outlineLevel="0" collapsed="false">
      <c r="A18" s="149" t="s">
        <v>111</v>
      </c>
      <c r="B18" s="165" t="n">
        <v>8.93</v>
      </c>
    </row>
    <row r="19" customFormat="false" ht="13.8" hidden="false" customHeight="false" outlineLevel="0" collapsed="false">
      <c r="A19" s="149" t="s">
        <v>104</v>
      </c>
      <c r="B19" s="205" t="s">
        <v>147</v>
      </c>
    </row>
  </sheetData>
  <mergeCells count="1">
    <mergeCell ref="B13:F1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Roman,Normale"&amp;12&amp;Kffffff&amp;A</oddHeader>
    <oddFooter>&amp;C&amp;"Times New Roman,Normale"&amp;12&amp;KffffffPagina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244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2024-07-29T12:45:02Z</dcterms:created>
  <dc:creator>Pierri Carmela</dc:creator>
  <dc:description/>
  <dc:language>it-IT</dc:language>
  <cp:lastModifiedBy/>
  <cp:lastPrinted>2024-09-12T08:43:52Z</cp:lastPrinted>
  <dcterms:modified xsi:type="dcterms:W3CDTF">2024-10-29T10:48:04Z</dcterms:modified>
  <cp:revision>44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